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8_{F03F9D80-52CB-4ADE-AB93-8C60B8D2929B}" xr6:coauthVersionLast="47" xr6:coauthVersionMax="47" xr10:uidLastSave="{00000000-0000-0000-0000-000000000000}"/>
  <bookViews>
    <workbookView xWindow="-108" yWindow="-108" windowWidth="23256" windowHeight="13176" tabRatio="843" xr2:uid="{00000000-000D-0000-FFFF-FFFF00000000}"/>
  </bookViews>
  <sheets>
    <sheet name="Guide" sheetId="4" r:id="rId1"/>
    <sheet name="Daily cash flow" sheetId="9" r:id="rId2"/>
    <sheet name="Monthly cash flow" sheetId="2" r:id="rId3"/>
    <sheet name="Annual cash flow" sheetId="10" r:id="rId4"/>
    <sheet name="Income" sheetId="5" r:id="rId5"/>
    <sheet name="Expenses" sheetId="6" r:id="rId6"/>
    <sheet name="Discretionary" sheetId="7" r:id="rId7"/>
    <sheet name="Savings" sheetId="8" r:id="rId8"/>
  </sheets>
  <definedNames>
    <definedName name="_xlcn.WorksheetConnection_PersonalCashFlow.xlsxDiscretionary1" hidden="1">Discretionary[]</definedName>
    <definedName name="_xlcn.WorksheetConnection_PersonalCashFlow.xlsxExpenses1" hidden="1">Expenses[]</definedName>
    <definedName name="_xlcn.WorksheetConnection_PersonalCashFlow.xlsxIncome1" hidden="1">Income[]</definedName>
    <definedName name="_xlcn.WorksheetConnection_PersonalCashFlow.xlsxSavings1" hidden="1">Savings[]</definedName>
    <definedName name="AnnualCashFlowToDate">Income[[#Totals],[Annual]]-Expenses[[#Totals],[Annual]]-Discretionary[[#Totals],[Annual]]-Savings[[#Totals],[Annual]]</definedName>
    <definedName name="ColumnTitleRegion1..B6.1">Guide!$D$3</definedName>
    <definedName name="ColumnTitleRegion1..E8.4">'Daily cash flow'!$B$4</definedName>
    <definedName name="ColumnTitleRegion2..D6.1">Guide!$C$3</definedName>
    <definedName name="ColumnTitleRegion3..F6.1">Guide!$B$3</definedName>
    <definedName name="DailyCashFlow">SUM('Daily cash flow'!$C$5:$C$8)</definedName>
    <definedName name="MonthlyCashFlowToDate">Monthly[[#Totals],[Total]]</definedName>
    <definedName name="_xlnm.Print_Area" localSheetId="3">'Annual cash flow'!$A:$Q</definedName>
    <definedName name="_xlnm.Print_Titles" localSheetId="1">'Daily cash flow'!$10:$10</definedName>
    <definedName name="_xlnm.Print_Titles" localSheetId="2">'Monthly cash flow'!$3:$3</definedName>
    <definedName name="RowTitleRegion1..D2.2">'Annual cash flow'!#REF!</definedName>
    <definedName name="RowTitleRegion1..D2.3">'Monthly cash flow'!#REF!</definedName>
    <definedName name="RowTitleRegion1..D2.4">'Daily cash flow'!#REF!</definedName>
    <definedName name="RowTitleRegion1..D2.5">Income!#REF!</definedName>
    <definedName name="RowTitleRegion1..D2.6">Expenses!#REF!</definedName>
    <definedName name="RowTitleRegion1..D2.7">Discretionary!#REF!</definedName>
    <definedName name="RowTitleRegion1..D2.8">Savings!#REF!</definedName>
    <definedName name="RowTitleRegion2..C4.2">'Annual cash flow'!$B$4</definedName>
    <definedName name="RowTitleRegion3..G4.2">'Annual cash flow'!$F$4</definedName>
    <definedName name="RowTitleRegion4..K4.2">'Annual cash flow'!$J$4</definedName>
    <definedName name="RowTitleRegion5..O4.2">'Annual cash flow'!$N$4</definedName>
    <definedName name="RowTitleRegion6..C6.2">'Annual cash flow'!$B$7</definedName>
    <definedName name="RowTitleRegion7..G6.2">'Annual cash flow'!$F$7</definedName>
    <definedName name="RowTitleRegion8..K6.2">'Annual cash flow'!$J$7</definedName>
    <definedName name="RowTitleRegion9..O6.2">'Annual cash flow'!$N$7</definedName>
    <definedName name="Title3">Monthly[[#Headers],[Type]]</definedName>
    <definedName name="Title4">Daily[[#Headers],[Type]]</definedName>
    <definedName name="Title5">Income[[#Headers],[Income]]</definedName>
    <definedName name="Title6">Expenses[[#Headers],[Expenses]]</definedName>
    <definedName name="Title7">Discretionary[[#Headers],[Expenses]]</definedName>
    <definedName name="Type8">Savings[[#Headers],[Savings]]</definedName>
  </definedNames>
  <calcPr calcId="191029"/>
  <pivotCaches>
    <pivotCache cacheId="0" r:id="rId9"/>
    <pivotCache cacheId="1" r:id="rId10"/>
    <pivotCache cacheId="2" r:id="rId11"/>
    <pivotCache cacheId="3" r:id="rId12"/>
  </pivotCaches>
  <extLst>
    <ext xmlns:x15="http://schemas.microsoft.com/office/spreadsheetml/2010/11/main" uri="{FCE2AD5D-F65C-4FA6-A056-5C36A1767C68}">
      <x15:dataModel>
        <x15:modelTables>
          <x15:modelTable id="Savings" name="Savings" connection="WorksheetConnection_Personal Cash Flow.xlsx!Savings"/>
          <x15:modelTable id="Income" name="Income" connection="WorksheetConnection_Personal Cash Flow.xlsx!Income"/>
          <x15:modelTable id="Expenses" name="Expenses" connection="WorksheetConnection_Personal Cash Flow.xlsx!Expenses"/>
          <x15:modelTable id="Discretionary" name="Discretionary" connection="WorksheetConnection_Personal Cash Flow.xlsx!Discretionar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8" l="1"/>
  <c r="C8" i="9" l="1"/>
  <c r="C7" i="9"/>
  <c r="C6" i="9"/>
  <c r="C5" i="9"/>
  <c r="K5" i="9"/>
  <c r="J5" i="9" s="1"/>
  <c r="K6" i="9"/>
  <c r="J6" i="9" s="1"/>
  <c r="K7" i="9"/>
  <c r="J7" i="9" s="1"/>
  <c r="K8" i="9"/>
  <c r="J8" i="9" s="1"/>
  <c r="K9" i="9"/>
  <c r="J9" i="9" s="1"/>
  <c r="K10" i="9"/>
  <c r="J10" i="9" s="1"/>
  <c r="K11" i="9"/>
  <c r="J11" i="9" s="1"/>
  <c r="K12" i="9"/>
  <c r="J12" i="9" s="1"/>
  <c r="K13" i="9"/>
  <c r="J13" i="9" s="1"/>
  <c r="K14" i="9"/>
  <c r="J14" i="9" s="1"/>
  <c r="K15" i="9"/>
  <c r="J15" i="9" s="1"/>
  <c r="K16" i="9"/>
  <c r="J16" i="9" s="1"/>
  <c r="K17" i="9"/>
  <c r="J17" i="9" s="1"/>
  <c r="K18" i="9"/>
  <c r="J18" i="9" s="1"/>
  <c r="K19" i="9"/>
  <c r="J19" i="9"/>
  <c r="K20" i="9"/>
  <c r="J20" i="9" s="1"/>
  <c r="K21" i="9"/>
  <c r="J21" i="9" s="1"/>
  <c r="K22" i="9"/>
  <c r="J22" i="9" s="1"/>
  <c r="K23" i="9"/>
  <c r="J23" i="9" s="1"/>
  <c r="K24" i="9"/>
  <c r="J24" i="9" s="1"/>
  <c r="K25" i="9"/>
  <c r="J25" i="9" s="1"/>
  <c r="K26" i="9"/>
  <c r="J26" i="9" s="1"/>
  <c r="K27" i="9"/>
  <c r="J27" i="9"/>
  <c r="K28" i="9"/>
  <c r="J28" i="9" s="1"/>
  <c r="K29" i="9"/>
  <c r="J29" i="9" s="1"/>
  <c r="K30" i="9"/>
  <c r="J30" i="9" s="1"/>
  <c r="K31" i="9"/>
  <c r="J31" i="9" s="1"/>
  <c r="K32" i="9"/>
  <c r="J32" i="9" s="1"/>
  <c r="K33" i="9"/>
  <c r="J33" i="9" s="1"/>
  <c r="K34" i="9"/>
  <c r="J34" i="9" s="1"/>
  <c r="K35" i="9"/>
  <c r="J35" i="9" s="1"/>
  <c r="K36" i="9"/>
  <c r="J36" i="9" s="1"/>
  <c r="K37" i="9"/>
  <c r="J37" i="9" s="1"/>
  <c r="K38" i="9"/>
  <c r="J38" i="9" s="1"/>
  <c r="K39" i="9"/>
  <c r="J39" i="9" s="1"/>
  <c r="K40" i="9"/>
  <c r="J40" i="9" s="1"/>
  <c r="K41" i="9"/>
  <c r="J41" i="9" s="1"/>
  <c r="K42" i="9"/>
  <c r="J42" i="9" s="1"/>
  <c r="K43" i="9"/>
  <c r="J43" i="9" s="1"/>
  <c r="K44" i="9"/>
  <c r="J44" i="9" s="1"/>
  <c r="K45" i="9"/>
  <c r="J45" i="9" s="1"/>
  <c r="K46" i="9"/>
  <c r="J46" i="9" s="1"/>
  <c r="K47" i="9"/>
  <c r="J47" i="9" s="1"/>
  <c r="I48" i="9"/>
  <c r="O4" i="10"/>
  <c r="D8" i="8"/>
  <c r="D7" i="8"/>
  <c r="D6" i="8"/>
  <c r="D5" i="8"/>
  <c r="D4" i="8"/>
  <c r="D9" i="8" s="1"/>
  <c r="C15" i="7"/>
  <c r="K4" i="10" s="1"/>
  <c r="D14" i="7"/>
  <c r="D13" i="7"/>
  <c r="D12" i="7"/>
  <c r="D11" i="7"/>
  <c r="D10" i="7"/>
  <c r="D9" i="7"/>
  <c r="D8" i="7"/>
  <c r="D7" i="7"/>
  <c r="D6" i="7"/>
  <c r="D5" i="7"/>
  <c r="D4" i="7"/>
  <c r="C22" i="6"/>
  <c r="G4" i="10" s="1"/>
  <c r="D21" i="6"/>
  <c r="D20" i="6"/>
  <c r="D19" i="6"/>
  <c r="D18" i="6"/>
  <c r="D17" i="6"/>
  <c r="D16" i="6"/>
  <c r="D15" i="6"/>
  <c r="D14" i="6"/>
  <c r="D13" i="6"/>
  <c r="D12" i="6"/>
  <c r="D11" i="6"/>
  <c r="D10" i="6"/>
  <c r="D9" i="6"/>
  <c r="D8" i="6"/>
  <c r="D7" i="6"/>
  <c r="D6" i="6"/>
  <c r="D5" i="6"/>
  <c r="D4" i="6"/>
  <c r="C10" i="5"/>
  <c r="C4" i="10" s="1"/>
  <c r="D9" i="5"/>
  <c r="D8" i="5"/>
  <c r="D7" i="5"/>
  <c r="D6" i="5"/>
  <c r="D5" i="5"/>
  <c r="D4" i="5"/>
  <c r="D10" i="5" s="1"/>
  <c r="O47" i="2"/>
  <c r="N47" i="2"/>
  <c r="M47" i="2"/>
  <c r="L47" i="2"/>
  <c r="K47" i="2"/>
  <c r="J47" i="2"/>
  <c r="I47" i="2"/>
  <c r="H47" i="2"/>
  <c r="G47" i="2"/>
  <c r="F47" i="2"/>
  <c r="E47" i="2"/>
  <c r="D47"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D22" i="6" l="1"/>
  <c r="G7" i="10" s="1"/>
  <c r="D2" i="6"/>
  <c r="P47" i="2"/>
  <c r="D2" i="2" s="1"/>
  <c r="C7" i="10"/>
  <c r="O7" i="10"/>
  <c r="K48" i="9"/>
  <c r="E6" i="9"/>
  <c r="D15" i="7"/>
  <c r="K7" i="10" s="1"/>
  <c r="D7" i="9"/>
  <c r="D2" i="9"/>
  <c r="D2" i="10"/>
  <c r="E5" i="9"/>
  <c r="D8" i="9"/>
  <c r="D6" i="9"/>
  <c r="D5" i="9"/>
  <c r="J48" i="9"/>
  <c r="D2" i="7"/>
  <c r="D2" i="5"/>
  <c r="E8" i="9"/>
  <c r="E7" i="9"/>
  <c r="D2"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ersonal Cash Flow.xlsx!Discretionary" type="102" refreshedVersion="8" minRefreshableVersion="5">
    <extLst>
      <ext xmlns:x15="http://schemas.microsoft.com/office/spreadsheetml/2010/11/main" uri="{DE250136-89BD-433C-8126-D09CA5730AF9}">
        <x15:connection id="Discretionary" autoDelete="1">
          <x15:rangePr sourceName="_xlcn.WorksheetConnection_PersonalCashFlow.xlsxDiscretionary1"/>
        </x15:connection>
      </ext>
    </extLst>
  </connection>
  <connection id="3" xr16:uid="{00000000-0015-0000-FFFF-FFFF02000000}" name="WorksheetConnection_Personal Cash Flow.xlsx!Expenses" type="102" refreshedVersion="8" minRefreshableVersion="5">
    <extLst>
      <ext xmlns:x15="http://schemas.microsoft.com/office/spreadsheetml/2010/11/main" uri="{DE250136-89BD-433C-8126-D09CA5730AF9}">
        <x15:connection id="Expenses" autoDelete="1">
          <x15:rangePr sourceName="_xlcn.WorksheetConnection_PersonalCashFlow.xlsxExpenses1"/>
        </x15:connection>
      </ext>
    </extLst>
  </connection>
  <connection id="4" xr16:uid="{00000000-0015-0000-FFFF-FFFF03000000}" name="WorksheetConnection_Personal Cash Flow.xlsx!Income" type="102" refreshedVersion="8" minRefreshableVersion="5">
    <extLst>
      <ext xmlns:x15="http://schemas.microsoft.com/office/spreadsheetml/2010/11/main" uri="{DE250136-89BD-433C-8126-D09CA5730AF9}">
        <x15:connection id="Income" autoDelete="1">
          <x15:rangePr sourceName="_xlcn.WorksheetConnection_PersonalCashFlow.xlsxIncome1"/>
        </x15:connection>
      </ext>
    </extLst>
  </connection>
  <connection id="5" xr16:uid="{00000000-0015-0000-FFFF-FFFF04000000}" name="WorksheetConnection_Personal Cash Flow.xlsx!Savings" type="102" refreshedVersion="8" minRefreshableVersion="5">
    <extLst>
      <ext xmlns:x15="http://schemas.microsoft.com/office/spreadsheetml/2010/11/main" uri="{DE250136-89BD-433C-8126-D09CA5730AF9}">
        <x15:connection id="Savings" autoDelete="1">
          <x15:rangePr sourceName="_xlcn.WorksheetConnection_PersonalCashFlow.xlsxSavings1"/>
        </x15:connection>
      </ext>
    </extLst>
  </connection>
</connections>
</file>

<file path=xl/sharedStrings.xml><?xml version="1.0" encoding="utf-8"?>
<sst xmlns="http://schemas.openxmlformats.org/spreadsheetml/2006/main" count="353" uniqueCount="99">
  <si>
    <t>Income</t>
  </si>
  <si>
    <t>Salary</t>
  </si>
  <si>
    <t>Commissions/bonus</t>
  </si>
  <si>
    <t>Other 2</t>
  </si>
  <si>
    <t>Other 1</t>
  </si>
  <si>
    <t>Annual</t>
  </si>
  <si>
    <t>Monthly</t>
  </si>
  <si>
    <t>Expenses</t>
  </si>
  <si>
    <t>Federal/SS/Medicare</t>
  </si>
  <si>
    <t>Insurance</t>
  </si>
  <si>
    <t>Electricity</t>
  </si>
  <si>
    <t>Gas</t>
  </si>
  <si>
    <t>Water</t>
  </si>
  <si>
    <t>Sewer</t>
  </si>
  <si>
    <t>Garbage</t>
  </si>
  <si>
    <t>Phone</t>
  </si>
  <si>
    <t>Internet</t>
  </si>
  <si>
    <t>Food</t>
  </si>
  <si>
    <t>Clothing</t>
  </si>
  <si>
    <t>Other 3</t>
  </si>
  <si>
    <t>Total</t>
  </si>
  <si>
    <t>Dining</t>
  </si>
  <si>
    <t>Gifts</t>
  </si>
  <si>
    <t>Travel</t>
  </si>
  <si>
    <t>Entertainment</t>
  </si>
  <si>
    <t>Shopping</t>
  </si>
  <si>
    <t>Charity</t>
  </si>
  <si>
    <t>Other 4</t>
  </si>
  <si>
    <t>Savings</t>
  </si>
  <si>
    <t>Daily</t>
  </si>
  <si>
    <t>Bus</t>
  </si>
  <si>
    <t>Type</t>
  </si>
  <si>
    <t>Description</t>
  </si>
  <si>
    <t>May</t>
  </si>
  <si>
    <t>Discretionary</t>
  </si>
  <si>
    <t>PERSONAL CASH FLOW</t>
  </si>
  <si>
    <t>Total Monthly:</t>
  </si>
  <si>
    <t>Jan</t>
  </si>
  <si>
    <t>Feb</t>
  </si>
  <si>
    <t>Mar</t>
  </si>
  <si>
    <t>Apr</t>
  </si>
  <si>
    <t>Jun</t>
  </si>
  <si>
    <t>Jul</t>
  </si>
  <si>
    <t>Aug</t>
  </si>
  <si>
    <t>Sep</t>
  </si>
  <si>
    <t>Oct</t>
  </si>
  <si>
    <t>Nov</t>
  </si>
  <si>
    <t>Dec</t>
  </si>
  <si>
    <t>Enter an estimated amount of cash flow you experience daily and review the estimated monthly and annual totals.  Use this to get a sense of what your daily spending habits will look like over the course of a month or year.</t>
  </si>
  <si>
    <t xml:space="preserve">Annual </t>
  </si>
  <si>
    <t xml:space="preserve"> </t>
  </si>
  <si>
    <t>Totals</t>
  </si>
  <si>
    <t>Row Labels</t>
  </si>
  <si>
    <t>Sum of Annual</t>
  </si>
  <si>
    <t>Annual Income</t>
  </si>
  <si>
    <t>Enter an annual cash flow amount in four worksheets: Income, Expenses, Discretionary, and Savings. 
See the monthly break down and how everything compares, and most importantly what your bottom line is in both annual and monthly figures.</t>
  </si>
  <si>
    <t>Daily cash flow</t>
  </si>
  <si>
    <t>Monthly cash flow</t>
  </si>
  <si>
    <t>Annual cash flow</t>
  </si>
  <si>
    <t>Total available cash:</t>
  </si>
  <si>
    <t>State income tax</t>
  </si>
  <si>
    <t>Vehicle tax/fees</t>
  </si>
  <si>
    <t>Vehicle payments</t>
  </si>
  <si>
    <t>Mortgage/rent</t>
  </si>
  <si>
    <t>Disability premiums</t>
  </si>
  <si>
    <t>Medical/dental/Rx</t>
  </si>
  <si>
    <t>Personal care</t>
  </si>
  <si>
    <t>Club memberships</t>
  </si>
  <si>
    <t>Home improvements</t>
  </si>
  <si>
    <t>Cash reserves</t>
  </si>
  <si>
    <t>401k etc.</t>
  </si>
  <si>
    <t>Savings account</t>
  </si>
  <si>
    <t>Total monthly cash flow:</t>
  </si>
  <si>
    <t>Total cash flow to date:</t>
  </si>
  <si>
    <t>Total annual:</t>
  </si>
  <si>
    <t>Water/sewer</t>
  </si>
  <si>
    <t>This is an annual estimation.  Use this worksheet if you wish to view annual amounts with estimated monthly values
If you wish to add daily items to the tables, estimate their annual amount/value and place value in the annual column.</t>
  </si>
  <si>
    <t>Savings/investment</t>
  </si>
  <si>
    <t>NOTE: If you wish to add daily items to the table, estimate their monthly amount/value and place value in the appropriate month column.</t>
  </si>
  <si>
    <t>This is an annual estimation.  Use this worksheet if you wish to view annual amounts with estimated monthly values.
If you wish to add daily items to the tables, estimate their annual amount/value and place value in the annual column.</t>
  </si>
  <si>
    <t>DAILY CASH FLOW</t>
  </si>
  <si>
    <t>MONTHLY CASH FLOW</t>
  </si>
  <si>
    <t>ANNUAL CASH FLOW</t>
  </si>
  <si>
    <t>INCOME</t>
  </si>
  <si>
    <t>EXPENSES</t>
  </si>
  <si>
    <t>DISCRETIONARY</t>
  </si>
  <si>
    <t>SAVINGS</t>
  </si>
  <si>
    <t>NOTE: For daily items, estimate the monthly amount/value and place that value in the appropriate month column.</t>
  </si>
  <si>
    <t>Income Summary</t>
  </si>
  <si>
    <t>Expenses Summary</t>
  </si>
  <si>
    <t>Discretionary Summary</t>
  </si>
  <si>
    <t>Savings Summary</t>
  </si>
  <si>
    <t>This workbook has annual, monthly and daily cash flow worksheets. Choose the cash flow type that works best for you or use them all to help gain insight on your personal cash flow.</t>
  </si>
  <si>
    <t>Daily summary</t>
  </si>
  <si>
    <t>Descriptions</t>
  </si>
  <si>
    <t>Enter the monthly cash flow you experience or estimate the remaining months to see the projected cash flow for the year for each month.</t>
  </si>
  <si>
    <t>Commissions/Bonus</t>
  </si>
  <si>
    <t>This is an annual estimation. Use this worksheet if you wish to view annual amounts with estimated monthly values. Use income, expenses, discretionary, and savings worksheets to enter items.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</si>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</sst>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_);\(&quot;$&quot;#,##0\)"/>
    <numFmt numFmtId="7" formatCode="&quot;$&quot;#,##0.00_);\(&quot;$&quot;#,##0.00\)"/>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quot;$&quot;#,##0.00"/>
    <numFmt numFmtId="168" formatCode="_)@"/>
    <numFmt numFmtId="169" formatCode="&quot;$&quot;#,##0"/>
  </numFmts>
  <fonts count="41" x14ac:knownFonts="1">
    <font>
      <sz val="11"/>
      <name val="Arial"/>
      <family val="2"/>
      <scheme val="minor"/>
    </font>
    <font>
      <b/>
      <sz val="24"/>
      <color theme="5" tint="-0.24994659260841701"/>
      <name val="Arial"/>
      <family val="2"/>
      <scheme val="major"/>
    </font>
    <font>
      <b/>
      <sz val="14"/>
      <color theme="3" tint="0.24994659260841701"/>
      <name val="Arial"/>
      <family val="2"/>
      <scheme val="major"/>
    </font>
    <font>
      <b/>
      <sz val="11"/>
      <color theme="3" tint="0.24994659260841701"/>
      <name val="Arial"/>
      <family val="2"/>
      <scheme val="major"/>
    </font>
    <font>
      <b/>
      <sz val="12"/>
      <color theme="3" tint="0.24994659260841701"/>
      <name val="Arial"/>
      <family val="2"/>
      <scheme val="major"/>
    </font>
    <font>
      <sz val="36"/>
      <color theme="3" tint="0.24994659260841701"/>
      <name val="Arial"/>
      <family val="2"/>
      <scheme val="major"/>
    </font>
    <font>
      <b/>
      <sz val="11"/>
      <color theme="1"/>
      <name val="Arial"/>
      <family val="2"/>
      <scheme val="minor"/>
    </font>
    <font>
      <sz val="11"/>
      <name val="Arial"/>
      <family val="2"/>
      <scheme val="minor"/>
    </font>
    <font>
      <i/>
      <sz val="11"/>
      <color theme="1" tint="0.34998626667073579"/>
      <name val="Arial"/>
      <family val="2"/>
      <scheme val="minor"/>
    </font>
    <font>
      <b/>
      <sz val="16"/>
      <color theme="3" tint="0.89996032593768116"/>
      <name val="Arial"/>
      <family val="2"/>
      <scheme val="minor"/>
    </font>
    <font>
      <b/>
      <sz val="12"/>
      <color theme="3" tint="0.89996032593768116"/>
      <name val="Arial"/>
      <family val="2"/>
      <scheme val="minor"/>
    </font>
    <font>
      <b/>
      <sz val="12"/>
      <color theme="3" tint="0.89992980742820516"/>
      <name val="Arial"/>
      <family val="2"/>
      <scheme val="minor"/>
    </font>
    <font>
      <b/>
      <sz val="11"/>
      <color theme="3" tint="0.89996032593768116"/>
      <name val="Arial"/>
      <family val="2"/>
      <scheme val="minor"/>
    </font>
    <font>
      <sz val="11"/>
      <color theme="1" tint="0.249977111117893"/>
      <name val="Arial"/>
      <family val="2"/>
      <scheme val="minor"/>
    </font>
    <font>
      <sz val="11"/>
      <color theme="1" tint="0.34998626667073579"/>
      <name val="Arial"/>
      <family val="2"/>
      <scheme val="minor"/>
    </font>
    <font>
      <sz val="11"/>
      <color theme="4" tint="-0.249977111117893"/>
      <name val="Arial"/>
      <family val="2"/>
    </font>
    <font>
      <sz val="8"/>
      <name val="Arial"/>
      <family val="2"/>
      <scheme val="minor"/>
    </font>
    <font>
      <b/>
      <sz val="36"/>
      <color rgb="FF0B0BD0"/>
      <name val="Arial"/>
      <family val="2"/>
      <scheme val="minor"/>
    </font>
    <font>
      <sz val="16"/>
      <color theme="3" tint="0.89996032593768116"/>
      <name val="Arial"/>
      <family val="2"/>
      <scheme val="minor"/>
    </font>
    <font>
      <sz val="16"/>
      <color theme="4" tint="-0.249977111117893"/>
      <name val="Arial"/>
      <family val="2"/>
      <scheme val="minor"/>
    </font>
    <font>
      <sz val="11"/>
      <color theme="4" tint="-0.249977111117893"/>
      <name val="Arial"/>
      <family val="2"/>
      <scheme val="minor"/>
    </font>
    <font>
      <b/>
      <sz val="18"/>
      <color theme="4" tint="-0.249977111117893"/>
      <name val="Arial"/>
      <family val="2"/>
      <scheme val="minor"/>
    </font>
    <font>
      <b/>
      <sz val="16"/>
      <color theme="4" tint="-0.249977111117893"/>
      <name val="Arial"/>
      <family val="2"/>
      <scheme val="minor"/>
    </font>
    <font>
      <b/>
      <sz val="11"/>
      <color theme="4" tint="-0.249977111117893"/>
      <name val="Arial"/>
      <family val="2"/>
      <scheme val="minor"/>
    </font>
    <font>
      <b/>
      <sz val="8"/>
      <color theme="3" tint="0.89996032593768116"/>
      <name val="Arial"/>
      <family val="2"/>
      <scheme val="minor"/>
    </font>
    <font>
      <b/>
      <sz val="36"/>
      <color theme="4" tint="-0.249977111117893"/>
      <name val="Arial"/>
      <family val="2"/>
      <scheme val="minor"/>
    </font>
    <font>
      <sz val="11"/>
      <color theme="3" tint="0.249977111117893"/>
      <name val="Arial"/>
      <family val="2"/>
      <scheme val="minor"/>
    </font>
    <font>
      <b/>
      <sz val="14"/>
      <color theme="4" tint="-0.249977111117893"/>
      <name val="Arial"/>
      <family val="2"/>
      <scheme val="minor"/>
    </font>
    <font>
      <sz val="10"/>
      <color theme="1" tint="0.249977111117893"/>
      <name val="Arial"/>
      <family val="2"/>
      <scheme val="minor"/>
    </font>
    <font>
      <b/>
      <sz val="12"/>
      <name val="Arial"/>
      <family val="2"/>
      <scheme val="minor"/>
    </font>
    <font>
      <b/>
      <sz val="24"/>
      <color theme="4" tint="-0.249977111117893"/>
      <name val="Arial"/>
      <family val="2"/>
      <scheme val="minor"/>
    </font>
    <font>
      <sz val="10"/>
      <color theme="4" tint="-0.249977111117893"/>
      <name val="Arial"/>
      <family val="2"/>
      <scheme val="minor"/>
    </font>
    <font>
      <sz val="16"/>
      <name val="Arial"/>
      <family val="2"/>
      <scheme val="minor"/>
    </font>
    <font>
      <b/>
      <sz val="14"/>
      <color theme="1" tint="0.249977111117893"/>
      <name val="Arial"/>
      <family val="2"/>
      <scheme val="minor"/>
    </font>
    <font>
      <b/>
      <sz val="16"/>
      <color theme="1" tint="0.249977111117893"/>
      <name val="Arial"/>
      <family val="2"/>
      <scheme val="minor"/>
    </font>
    <font>
      <b/>
      <sz val="12"/>
      <color theme="1" tint="0.249977111117893"/>
      <name val="Arial"/>
      <family val="2"/>
      <scheme val="minor"/>
    </font>
    <font>
      <b/>
      <sz val="11"/>
      <color theme="1" tint="0.249977111117893"/>
      <name val="Arial"/>
      <family val="2"/>
      <scheme val="minor"/>
    </font>
    <font>
      <b/>
      <sz val="11"/>
      <name val="Arial"/>
      <family val="2"/>
      <scheme val="minor"/>
    </font>
    <font>
      <b/>
      <sz val="16"/>
      <name val="Arial"/>
      <family val="2"/>
      <scheme val="minor"/>
    </font>
    <font>
      <sz val="14"/>
      <name val="Arial"/>
      <family val="2"/>
      <scheme val="minor"/>
    </font>
    <font>
      <b/>
      <sz val="36"/>
      <color theme="0"/>
      <name val="Arial"/>
      <family val="2"/>
      <scheme val="minor"/>
    </font>
  </fonts>
  <fills count="9">
    <fill>
      <patternFill patternType="none"/>
    </fill>
    <fill>
      <patternFill patternType="gray125"/>
    </fill>
    <fill>
      <patternFill patternType="solid">
        <fgColor theme="3" tint="0.24994659260841701"/>
        <bgColor indexed="64"/>
      </patternFill>
    </fill>
    <fill>
      <patternFill patternType="solid">
        <fgColor theme="2"/>
        <bgColor indexed="64"/>
      </patternFill>
    </fill>
    <fill>
      <patternFill patternType="solid">
        <fgColor theme="4" tint="0.79998168889431442"/>
        <bgColor indexed="64"/>
      </patternFill>
    </fill>
    <fill>
      <patternFill patternType="solid">
        <fgColor rgb="FFFFFFCC"/>
      </patternFill>
    </fill>
    <fill>
      <patternFill patternType="solid">
        <fgColor theme="6" tint="0.79998168889431442"/>
        <bgColor indexed="64"/>
      </patternFill>
    </fill>
    <fill>
      <patternFill patternType="solid">
        <fgColor theme="7" tint="-0.499984740745262"/>
        <bgColor indexed="64"/>
      </patternFill>
    </fill>
    <fill>
      <patternFill patternType="solid">
        <fgColor theme="7" tint="-0.499984740745262"/>
        <bgColor rgb="FF000000"/>
      </patternFill>
    </fill>
  </fills>
  <borders count="10">
    <border>
      <left/>
      <right/>
      <top/>
      <bottom/>
      <diagonal/>
    </border>
    <border>
      <left/>
      <right/>
      <top/>
      <bottom style="thin">
        <color theme="3" tint="0.24994659260841701"/>
      </bottom>
      <diagonal/>
    </border>
    <border>
      <left/>
      <right/>
      <top/>
      <bottom style="medium">
        <color theme="3"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dashed">
        <color theme="3" tint="0.24994659260841701"/>
      </bottom>
      <diagonal/>
    </border>
    <border>
      <left/>
      <right/>
      <top style="thin">
        <color theme="4" tint="-0.499984740745262"/>
      </top>
      <bottom style="double">
        <color theme="4" tint="-0.499984740745262"/>
      </bottom>
      <diagonal/>
    </border>
    <border>
      <left style="thin">
        <color auto="1"/>
      </left>
      <right style="thin">
        <color auto="1"/>
      </right>
      <top/>
      <bottom/>
      <diagonal/>
    </border>
    <border>
      <left/>
      <right/>
      <top style="thick">
        <color theme="6"/>
      </top>
      <bottom/>
      <diagonal/>
    </border>
    <border>
      <left/>
      <right/>
      <top/>
      <bottom style="thick">
        <color theme="6"/>
      </bottom>
      <diagonal/>
    </border>
    <border>
      <left/>
      <right/>
      <top style="thick">
        <color theme="6"/>
      </top>
      <bottom style="thick">
        <color theme="6"/>
      </bottom>
      <diagonal/>
    </border>
  </borders>
  <cellStyleXfs count="17">
    <xf numFmtId="0" fontId="0" fillId="3" borderId="0">
      <alignment vertical="center" wrapText="1"/>
    </xf>
    <xf numFmtId="0" fontId="9" fillId="2" borderId="0" applyNumberFormat="0" applyProtection="0">
      <alignment vertical="center"/>
    </xf>
    <xf numFmtId="0" fontId="1" fillId="2" borderId="0" applyNumberFormat="0" applyFill="0" applyProtection="0">
      <alignment horizontal="left" vertical="center"/>
    </xf>
    <xf numFmtId="0" fontId="2" fillId="0" borderId="1" applyNumberFormat="0" applyFill="0" applyProtection="0"/>
    <xf numFmtId="0" fontId="3" fillId="0" borderId="4" applyNumberFormat="0" applyFill="0" applyProtection="0">
      <alignment vertical="center"/>
    </xf>
    <xf numFmtId="0" fontId="4" fillId="4" borderId="2" applyNumberFormat="0" applyProtection="0">
      <alignment horizontal="left"/>
    </xf>
    <xf numFmtId="0" fontId="5" fillId="3" borderId="0" applyNumberFormat="0" applyBorder="0" applyAlignment="0" applyProtection="0"/>
    <xf numFmtId="43" fontId="7" fillId="0" borderId="0" applyFill="0" applyBorder="0" applyAlignment="0" applyProtection="0"/>
    <xf numFmtId="165" fontId="7" fillId="0" borderId="0" applyFill="0" applyBorder="0" applyAlignment="0" applyProtection="0"/>
    <xf numFmtId="166" fontId="7" fillId="0" borderId="0" applyFill="0" applyBorder="0" applyAlignment="0" applyProtection="0"/>
    <xf numFmtId="164" fontId="7" fillId="0" borderId="0" applyFill="0" applyBorder="0" applyAlignment="0" applyProtection="0"/>
    <xf numFmtId="9" fontId="7" fillId="0" borderId="0" applyFill="0" applyBorder="0" applyAlignment="0" applyProtection="0"/>
    <xf numFmtId="0" fontId="7" fillId="5" borderId="3" applyNumberFormat="0" applyAlignment="0" applyProtection="0"/>
    <xf numFmtId="0" fontId="8" fillId="0" borderId="0" applyNumberFormat="0" applyFill="0" applyBorder="0" applyAlignment="0" applyProtection="0"/>
    <xf numFmtId="0" fontId="6" fillId="0" borderId="5" applyNumberFormat="0" applyFill="0" applyAlignment="0" applyProtection="0"/>
    <xf numFmtId="0" fontId="10" fillId="2" borderId="6" applyNumberFormat="0" applyProtection="0">
      <alignment horizontal="center" vertical="center" wrapText="1"/>
    </xf>
    <xf numFmtId="0" fontId="11" fillId="2" borderId="6" applyNumberFormat="0" applyProtection="0">
      <alignment horizontal="center" vertical="center" wrapText="1"/>
    </xf>
  </cellStyleXfs>
  <cellXfs count="105">
    <xf numFmtId="0" fontId="0" fillId="3" borderId="0" xfId="0">
      <alignment vertical="center" wrapText="1"/>
    </xf>
    <xf numFmtId="0" fontId="14" fillId="0" borderId="0" xfId="0" applyFont="1" applyFill="1">
      <alignment vertical="center" wrapText="1"/>
    </xf>
    <xf numFmtId="0" fontId="7" fillId="0" borderId="0" xfId="0" applyFont="1" applyFill="1">
      <alignment vertical="center" wrapText="1"/>
    </xf>
    <xf numFmtId="0" fontId="13" fillId="0" borderId="0" xfId="0" applyFont="1" applyFill="1">
      <alignment vertical="center" wrapText="1"/>
    </xf>
    <xf numFmtId="0" fontId="14" fillId="6" borderId="0" xfId="0" applyFont="1" applyFill="1">
      <alignment vertical="center" wrapText="1"/>
    </xf>
    <xf numFmtId="0" fontId="13" fillId="6" borderId="0" xfId="0" applyFont="1" applyFill="1">
      <alignment vertical="center" wrapText="1"/>
    </xf>
    <xf numFmtId="0" fontId="7" fillId="6" borderId="0" xfId="0" applyFont="1" applyFill="1">
      <alignment vertical="center" wrapText="1"/>
    </xf>
    <xf numFmtId="0" fontId="12" fillId="6" borderId="0" xfId="1" applyFont="1" applyFill="1">
      <alignment vertical="center"/>
    </xf>
    <xf numFmtId="0" fontId="14" fillId="6" borderId="8" xfId="0" applyFont="1" applyFill="1" applyBorder="1">
      <alignment vertical="center" wrapText="1"/>
    </xf>
    <xf numFmtId="0" fontId="15" fillId="6" borderId="0" xfId="0" applyFont="1" applyFill="1">
      <alignment vertical="center" wrapText="1"/>
    </xf>
    <xf numFmtId="0" fontId="9" fillId="6" borderId="0" xfId="1" applyFill="1">
      <alignment vertical="center"/>
    </xf>
    <xf numFmtId="0" fontId="19" fillId="6" borderId="0" xfId="0" applyFont="1" applyFill="1" applyAlignment="1">
      <alignment horizontal="left" vertical="center"/>
    </xf>
    <xf numFmtId="0" fontId="20" fillId="6" borderId="0" xfId="0" applyFont="1" applyFill="1">
      <alignment vertical="center" wrapText="1"/>
    </xf>
    <xf numFmtId="167" fontId="21" fillId="6" borderId="0" xfId="2" applyNumberFormat="1" applyFont="1" applyFill="1" applyAlignment="1">
      <alignment horizontal="right" vertical="center"/>
    </xf>
    <xf numFmtId="167" fontId="21" fillId="6" borderId="0" xfId="2" applyNumberFormat="1" applyFont="1" applyFill="1">
      <alignment horizontal="left" vertical="center"/>
    </xf>
    <xf numFmtId="0" fontId="13" fillId="6" borderId="0" xfId="0" applyFont="1" applyFill="1" applyAlignment="1">
      <alignment horizontal="left" vertical="center" wrapText="1"/>
    </xf>
    <xf numFmtId="0" fontId="18" fillId="6" borderId="0" xfId="1" applyFont="1" applyFill="1">
      <alignment vertical="center"/>
    </xf>
    <xf numFmtId="167" fontId="21" fillId="6" borderId="8" xfId="2" applyNumberFormat="1" applyFont="1" applyFill="1" applyBorder="1" applyAlignment="1">
      <alignment horizontal="right" vertical="center"/>
    </xf>
    <xf numFmtId="0" fontId="20" fillId="6" borderId="8" xfId="0" applyFont="1" applyFill="1" applyBorder="1">
      <alignment vertical="center" wrapText="1"/>
    </xf>
    <xf numFmtId="0" fontId="14" fillId="6" borderId="0" xfId="0" applyFont="1" applyFill="1" applyAlignment="1">
      <alignment horizontal="left" vertical="center" wrapText="1"/>
    </xf>
    <xf numFmtId="0" fontId="19" fillId="6" borderId="0" xfId="1" applyFont="1" applyFill="1">
      <alignment vertical="center"/>
    </xf>
    <xf numFmtId="0" fontId="20" fillId="6" borderId="0" xfId="0" applyFont="1" applyFill="1" applyAlignment="1">
      <alignment horizontal="left" vertical="center"/>
    </xf>
    <xf numFmtId="0" fontId="20" fillId="6" borderId="0" xfId="0" applyFont="1" applyFill="1" applyAlignment="1">
      <alignment vertical="center"/>
    </xf>
    <xf numFmtId="0" fontId="22" fillId="6" borderId="9" xfId="3" applyFont="1" applyFill="1" applyBorder="1" applyAlignment="1">
      <alignment horizontal="left" vertical="center"/>
    </xf>
    <xf numFmtId="0" fontId="22" fillId="6" borderId="0" xfId="0" applyFont="1" applyFill="1" applyAlignment="1">
      <alignment horizontal="left" vertical="center" wrapText="1"/>
    </xf>
    <xf numFmtId="0" fontId="23" fillId="6" borderId="0" xfId="4" applyNumberFormat="1" applyFont="1" applyFill="1" applyBorder="1" applyAlignment="1">
      <alignment horizontal="left" vertical="center"/>
    </xf>
    <xf numFmtId="0" fontId="23" fillId="6" borderId="0" xfId="4" applyFont="1" applyFill="1" applyBorder="1" applyAlignment="1">
      <alignment horizontal="left" vertical="center"/>
    </xf>
    <xf numFmtId="0" fontId="20" fillId="6" borderId="0" xfId="0" applyFont="1" applyFill="1" applyAlignment="1">
      <alignment horizontal="center" vertical="center" wrapText="1"/>
    </xf>
    <xf numFmtId="0" fontId="23" fillId="6" borderId="9" xfId="4" applyNumberFormat="1" applyFont="1" applyFill="1" applyBorder="1" applyAlignment="1">
      <alignment horizontal="left" vertical="center"/>
    </xf>
    <xf numFmtId="0" fontId="23" fillId="6" borderId="9" xfId="4" applyFont="1" applyFill="1" applyBorder="1">
      <alignment vertical="center"/>
    </xf>
    <xf numFmtId="0" fontId="24" fillId="6" borderId="0" xfId="1" applyFont="1" applyFill="1">
      <alignment vertical="center"/>
    </xf>
    <xf numFmtId="0" fontId="26" fillId="6" borderId="0" xfId="0" applyFont="1" applyFill="1">
      <alignment vertical="center" wrapText="1"/>
    </xf>
    <xf numFmtId="0" fontId="7" fillId="6" borderId="8" xfId="0" applyFont="1" applyFill="1" applyBorder="1">
      <alignment vertical="center" wrapText="1"/>
    </xf>
    <xf numFmtId="0" fontId="27" fillId="6" borderId="0" xfId="0" applyFont="1" applyFill="1">
      <alignment vertical="center" wrapText="1"/>
    </xf>
    <xf numFmtId="0" fontId="27" fillId="6" borderId="9" xfId="0" applyFont="1" applyFill="1" applyBorder="1">
      <alignment vertical="center" wrapText="1"/>
    </xf>
    <xf numFmtId="0" fontId="28" fillId="6" borderId="0" xfId="0" applyFont="1" applyFill="1">
      <alignment vertical="center" wrapText="1"/>
    </xf>
    <xf numFmtId="0" fontId="28" fillId="6" borderId="0" xfId="0" applyFont="1" applyFill="1" applyAlignment="1">
      <alignment wrapText="1"/>
    </xf>
    <xf numFmtId="0" fontId="13" fillId="6" borderId="0" xfId="0" applyFont="1" applyFill="1" applyAlignment="1">
      <alignment horizontal="center"/>
    </xf>
    <xf numFmtId="0" fontId="13" fillId="6" borderId="8" xfId="0" applyFont="1" applyFill="1" applyBorder="1" applyAlignment="1">
      <alignment horizontal="left" vertical="center" wrapText="1"/>
    </xf>
    <xf numFmtId="0" fontId="22" fillId="6" borderId="9" xfId="0" applyFont="1" applyFill="1" applyBorder="1" applyAlignment="1">
      <alignment horizontal="left" vertical="center"/>
    </xf>
    <xf numFmtId="168" fontId="22" fillId="6" borderId="7" xfId="5" applyNumberFormat="1" applyFont="1" applyFill="1" applyBorder="1" applyAlignment="1">
      <alignment horizontal="left" vertical="center"/>
    </xf>
    <xf numFmtId="168" fontId="29" fillId="6" borderId="7" xfId="5" applyNumberFormat="1" applyFont="1" applyFill="1" applyBorder="1" applyAlignment="1">
      <alignment horizontal="left" vertical="center"/>
    </xf>
    <xf numFmtId="167" fontId="30" fillId="6" borderId="0" xfId="2" applyNumberFormat="1" applyFont="1" applyFill="1">
      <alignment horizontal="left" vertical="center"/>
    </xf>
    <xf numFmtId="0" fontId="31" fillId="6" borderId="0" xfId="0" applyFont="1" applyFill="1">
      <alignment vertical="center" wrapText="1"/>
    </xf>
    <xf numFmtId="0" fontId="32" fillId="6" borderId="0" xfId="0" applyFont="1" applyFill="1">
      <alignment vertical="center" wrapText="1"/>
    </xf>
    <xf numFmtId="0" fontId="22" fillId="6" borderId="9" xfId="0" applyFont="1" applyFill="1" applyBorder="1" applyAlignment="1">
      <alignment horizontal="left" vertical="center" indent="1"/>
    </xf>
    <xf numFmtId="0" fontId="32" fillId="0" borderId="0" xfId="0" applyFont="1" applyFill="1">
      <alignment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indent="1"/>
    </xf>
    <xf numFmtId="0" fontId="13" fillId="6" borderId="0" xfId="0" applyFont="1" applyFill="1" applyAlignment="1">
      <alignment horizontal="left" vertical="top" wrapText="1"/>
    </xf>
    <xf numFmtId="0" fontId="13" fillId="6" borderId="0" xfId="0" applyFont="1" applyFill="1" applyAlignment="1">
      <alignment horizontal="left" vertical="top" wrapText="1" indent="1"/>
    </xf>
    <xf numFmtId="0" fontId="33" fillId="6" borderId="0" xfId="0" applyFont="1" applyFill="1">
      <alignment vertical="center" wrapText="1"/>
    </xf>
    <xf numFmtId="0" fontId="34" fillId="6" borderId="0" xfId="0" applyFont="1" applyFill="1">
      <alignment vertical="center" wrapText="1"/>
    </xf>
    <xf numFmtId="0" fontId="35" fillId="6" borderId="0" xfId="0" applyFont="1" applyFill="1">
      <alignment vertical="center" wrapText="1"/>
    </xf>
    <xf numFmtId="0" fontId="36" fillId="6" borderId="0" xfId="0" applyFont="1" applyFill="1" applyAlignment="1">
      <alignment vertical="top" wrapText="1"/>
    </xf>
    <xf numFmtId="0" fontId="22" fillId="6" borderId="0" xfId="0" applyFont="1" applyFill="1" applyAlignment="1">
      <alignment horizontal="left" vertical="center" wrapText="1" indent="1"/>
    </xf>
    <xf numFmtId="0" fontId="23" fillId="6" borderId="0" xfId="0" applyFont="1" applyFill="1">
      <alignment vertical="center" wrapText="1"/>
    </xf>
    <xf numFmtId="0" fontId="37" fillId="6" borderId="7"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Alignment="1">
      <alignment horizontal="left" vertical="center" wrapText="1"/>
    </xf>
    <xf numFmtId="0" fontId="38" fillId="6" borderId="0" xfId="0" applyFont="1" applyFill="1">
      <alignment vertical="center" wrapText="1"/>
    </xf>
    <xf numFmtId="0" fontId="38" fillId="6" borderId="9" xfId="0" applyFont="1" applyFill="1" applyBorder="1">
      <alignment vertical="center" wrapText="1"/>
    </xf>
    <xf numFmtId="0" fontId="38" fillId="0" borderId="0" xfId="0" applyFont="1" applyFill="1">
      <alignment vertical="center" wrapText="1"/>
    </xf>
    <xf numFmtId="0" fontId="22" fillId="6" borderId="8" xfId="0" applyFont="1" applyFill="1" applyBorder="1" applyAlignment="1">
      <alignment horizontal="left" vertical="center"/>
    </xf>
    <xf numFmtId="0" fontId="0" fillId="3" borderId="0" xfId="0" applyAlignment="1">
      <alignment horizontal="left" vertical="center"/>
    </xf>
    <xf numFmtId="9" fontId="0" fillId="3" borderId="0" xfId="0" applyNumberFormat="1" applyAlignment="1">
      <alignment vertical="center"/>
    </xf>
    <xf numFmtId="7" fontId="0" fillId="3" borderId="0" xfId="0" applyNumberFormat="1" applyAlignment="1">
      <alignment horizontal="right" vertical="center"/>
    </xf>
    <xf numFmtId="0" fontId="39" fillId="3" borderId="0" xfId="0" applyFont="1" applyAlignment="1">
      <alignment horizontal="left" vertical="center"/>
    </xf>
    <xf numFmtId="0" fontId="39" fillId="3" borderId="0" xfId="0" applyFont="1" applyAlignment="1">
      <alignment horizontal="right" vertical="center"/>
    </xf>
    <xf numFmtId="0" fontId="0" fillId="3" borderId="0" xfId="0" applyAlignment="1">
      <alignment horizontal="left" vertical="center" wrapText="1"/>
    </xf>
    <xf numFmtId="169" fontId="0" fillId="3" borderId="0" xfId="0" applyNumberFormat="1" applyAlignment="1">
      <alignment vertical="center"/>
    </xf>
    <xf numFmtId="7" fontId="0" fillId="3" borderId="0" xfId="0" applyNumberFormat="1" applyAlignment="1">
      <alignment horizontal="left" vertical="center" wrapText="1"/>
    </xf>
    <xf numFmtId="10" fontId="0" fillId="3" borderId="0" xfId="0" applyNumberFormat="1" applyAlignment="1">
      <alignment horizontal="left" vertical="center" wrapText="1"/>
    </xf>
    <xf numFmtId="167" fontId="0" fillId="3" borderId="0" xfId="0" applyNumberFormat="1" applyAlignment="1">
      <alignment horizontal="left" vertical="center" wrapText="1"/>
    </xf>
    <xf numFmtId="7" fontId="0" fillId="3" borderId="0" xfId="0" applyNumberFormat="1" applyAlignment="1">
      <alignment horizontal="left" vertical="center"/>
    </xf>
    <xf numFmtId="0" fontId="0" fillId="3" borderId="0" xfId="0" applyAlignment="1">
      <alignment horizontal="right" vertical="center"/>
    </xf>
    <xf numFmtId="0" fontId="15" fillId="6" borderId="0" xfId="0" applyFont="1" applyFill="1" applyAlignment="1">
      <alignment horizontal="left" vertical="center" wrapText="1"/>
    </xf>
    <xf numFmtId="169" fontId="15" fillId="6" borderId="0" xfId="0" applyNumberFormat="1" applyFont="1" applyFill="1">
      <alignment vertical="center" wrapText="1"/>
    </xf>
    <xf numFmtId="5" fontId="15" fillId="6" borderId="0" xfId="0" applyNumberFormat="1" applyFont="1" applyFill="1">
      <alignment vertical="center" wrapText="1"/>
    </xf>
    <xf numFmtId="0" fontId="13" fillId="6" borderId="8" xfId="0" applyFont="1" applyFill="1" applyBorder="1" applyAlignment="1">
      <alignment horizontal="left" vertical="center" wrapText="1"/>
    </xf>
    <xf numFmtId="167" fontId="21" fillId="6" borderId="0" xfId="2" applyNumberFormat="1" applyFont="1" applyFill="1">
      <alignment horizontal="left" vertical="center"/>
    </xf>
    <xf numFmtId="0" fontId="13" fillId="6" borderId="0" xfId="0" applyFont="1" applyFill="1" applyAlignment="1">
      <alignment horizontal="left" vertical="center" wrapText="1" indent="4"/>
    </xf>
    <xf numFmtId="0" fontId="13" fillId="6" borderId="0" xfId="0" applyFont="1" applyFill="1" applyAlignment="1">
      <alignment horizontal="left" vertical="center" wrapText="1" indent="5"/>
    </xf>
    <xf numFmtId="0" fontId="22" fillId="6" borderId="9" xfId="3" applyFont="1" applyFill="1" applyBorder="1" applyAlignment="1">
      <alignment horizontal="left" vertical="center"/>
    </xf>
    <xf numFmtId="167" fontId="23" fillId="6" borderId="9" xfId="4" applyNumberFormat="1" applyFont="1" applyFill="1" applyBorder="1" applyAlignment="1">
      <alignment horizontal="right" vertical="center"/>
    </xf>
    <xf numFmtId="167" fontId="23" fillId="6" borderId="0" xfId="4" applyNumberFormat="1" applyFont="1" applyFill="1" applyBorder="1" applyAlignment="1">
      <alignment horizontal="right" vertical="center"/>
    </xf>
    <xf numFmtId="7" fontId="23" fillId="6" borderId="9" xfId="4" applyNumberFormat="1" applyFont="1" applyFill="1" applyBorder="1" applyAlignment="1">
      <alignment horizontal="right" vertical="center"/>
    </xf>
    <xf numFmtId="7" fontId="23" fillId="6" borderId="0" xfId="4" applyNumberFormat="1" applyFont="1" applyFill="1" applyBorder="1" applyAlignment="1">
      <alignment horizontal="right" vertical="center"/>
    </xf>
    <xf numFmtId="0" fontId="14" fillId="6" borderId="0" xfId="0" applyFont="1" applyFill="1" applyAlignment="1">
      <alignment horizontal="left" vertical="center" wrapText="1"/>
    </xf>
    <xf numFmtId="0" fontId="13" fillId="6" borderId="0" xfId="0" applyFont="1" applyFill="1">
      <alignment vertical="center" wrapText="1"/>
    </xf>
    <xf numFmtId="0" fontId="13" fillId="6" borderId="0" xfId="0" applyFont="1" applyFill="1" applyAlignment="1">
      <alignment horizontal="left" vertical="center" wrapText="1"/>
    </xf>
    <xf numFmtId="0" fontId="25" fillId="7" borderId="0" xfId="6" applyFont="1" applyFill="1" applyBorder="1" applyAlignment="1">
      <alignment horizontal="left" vertical="center"/>
    </xf>
    <xf numFmtId="0" fontId="12" fillId="7" borderId="0" xfId="1" applyFont="1" applyFill="1">
      <alignment vertical="center"/>
    </xf>
    <xf numFmtId="0" fontId="40" fillId="7" borderId="0" xfId="6" applyFont="1" applyFill="1" applyBorder="1" applyAlignment="1">
      <alignment horizontal="left" vertical="center"/>
    </xf>
    <xf numFmtId="0" fontId="19" fillId="7" borderId="0" xfId="1" applyFont="1" applyFill="1">
      <alignment vertical="center"/>
    </xf>
    <xf numFmtId="0" fontId="25" fillId="7" borderId="0" xfId="6" applyFont="1" applyFill="1" applyBorder="1" applyAlignment="1">
      <alignment horizontal="left" vertical="center"/>
    </xf>
    <xf numFmtId="0" fontId="40" fillId="7" borderId="0" xfId="6" applyFont="1" applyFill="1" applyBorder="1" applyAlignment="1">
      <alignment horizontal="left" vertical="center"/>
    </xf>
    <xf numFmtId="0" fontId="24" fillId="7" borderId="0" xfId="1" applyFont="1" applyFill="1">
      <alignment vertical="center"/>
    </xf>
    <xf numFmtId="0" fontId="18" fillId="7" borderId="0" xfId="1" applyFont="1" applyFill="1">
      <alignment vertical="center"/>
    </xf>
    <xf numFmtId="0" fontId="17" fillId="8" borderId="0" xfId="0" applyFont="1" applyFill="1" applyAlignment="1">
      <alignment horizontal="left" vertical="center"/>
    </xf>
    <xf numFmtId="0" fontId="40" fillId="8" borderId="0" xfId="0" applyFont="1" applyFill="1" applyAlignment="1">
      <alignment horizontal="left" vertical="center"/>
    </xf>
    <xf numFmtId="0" fontId="17" fillId="7" borderId="0" xfId="0" applyFont="1" applyFill="1" applyAlignment="1">
      <alignment horizontal="left" vertical="center" indent="1"/>
    </xf>
    <xf numFmtId="0" fontId="40" fillId="7" borderId="0" xfId="0" applyFont="1" applyFill="1" applyAlignment="1">
      <alignment horizontal="left" vertical="center"/>
    </xf>
    <xf numFmtId="0" fontId="9" fillId="7" borderId="0" xfId="1" applyFill="1">
      <alignment vertical="center"/>
    </xf>
  </cellXfs>
  <cellStyles count="17">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Followed Hyperlink" xfId="16" builtinId="9" customBuiltin="1"/>
    <cellStyle name="Heading 1" xfId="1" builtinId="16" customBuiltin="1"/>
    <cellStyle name="Heading 2" xfId="2" builtinId="17" customBuiltin="1"/>
    <cellStyle name="Heading 3" xfId="3" builtinId="18" customBuiltin="1"/>
    <cellStyle name="Heading 4" xfId="4" builtinId="19" customBuiltin="1"/>
    <cellStyle name="Heading 5" xfId="5" xr:uid="{00000000-0005-0000-0000-00000A000000}"/>
    <cellStyle name="Hyperlink" xfId="15" builtinId="8" customBuiltin="1"/>
    <cellStyle name="Normal" xfId="0" builtinId="0" customBuiltin="1"/>
    <cellStyle name="Note" xfId="12" builtinId="10" customBuiltin="1"/>
    <cellStyle name="Percent" xfId="11" builtinId="5" customBuiltin="1"/>
    <cellStyle name="Title" xfId="6" builtinId="15" customBuiltin="1"/>
    <cellStyle name="Total" xfId="14" builtinId="25" customBuiltin="1"/>
  </cellStyles>
  <dxfs count="137">
    <dxf>
      <font>
        <strike val="0"/>
        <outline val="0"/>
        <shadow val="0"/>
        <u val="none"/>
        <vertAlign val="baseline"/>
        <sz val="14"/>
        <color auto="1"/>
        <name val="Arial"/>
        <family val="2"/>
        <scheme val="minor"/>
      </font>
    </dxf>
    <dxf>
      <font>
        <strike val="0"/>
        <outline val="0"/>
        <shadow val="0"/>
        <u val="none"/>
        <vertAlign val="baseline"/>
        <sz val="14"/>
        <color auto="1"/>
        <name val="Arial"/>
        <family val="2"/>
        <scheme val="minor"/>
      </font>
    </dxf>
    <dxf>
      <font>
        <strike val="0"/>
        <outline val="0"/>
        <shadow val="0"/>
        <u val="none"/>
        <vertAlign val="baseline"/>
        <sz val="14"/>
        <color auto="1"/>
        <name val="Arial"/>
        <family val="2"/>
        <scheme val="minor"/>
      </font>
    </dxf>
    <dxf>
      <font>
        <b val="0"/>
        <i val="0"/>
        <strike val="0"/>
        <condense val="0"/>
        <extend val="0"/>
        <outline val="0"/>
        <shadow val="0"/>
        <u val="none"/>
        <vertAlign val="baseline"/>
        <sz val="11"/>
        <color auto="1"/>
        <name val="Arial"/>
        <family val="2"/>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minor"/>
      </font>
      <fill>
        <patternFill patternType="solid">
          <fgColor indexed="64"/>
          <bgColor theme="2"/>
        </patternFill>
      </fill>
      <alignment horizontal="left" vertical="center" textRotation="0" wrapText="0" indent="0" justifyLastLine="0" shrinkToFit="0" readingOrder="0"/>
      <border diagonalUp="0" diagonalDown="0" outline="0">
        <left/>
        <right/>
        <top/>
        <bottom/>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1" formatCode="&quot;$&quot;#,##0.00_);\(&quot;$&quot;#,##0.00\)"/>
      <alignment horizontal="left" vertical="center" textRotation="0" wrapText="1" indent="0" justifyLastLine="0" shrinkToFit="0" readingOrder="0"/>
    </dxf>
    <dxf>
      <numFmt numFmtId="167" formatCode="&quot;$&quot;#,##0.00"/>
      <alignment horizontal="left" vertical="center" textRotation="0" wrapText="1" indent="0" justifyLastLine="0" shrinkToFit="0" readingOrder="0"/>
    </dxf>
    <dxf>
      <alignment horizontal="left" vertical="center" textRotation="0" wrapText="0" indent="0" justifyLastLine="0" shrinkToFit="0" readingOrder="0"/>
    </dxf>
    <dxf>
      <font>
        <strike val="0"/>
        <outline val="0"/>
        <shadow val="0"/>
        <u val="none"/>
        <vertAlign val="baseline"/>
        <sz val="14"/>
        <color auto="1"/>
        <name val="Arial"/>
        <family val="2"/>
        <scheme val="minor"/>
      </font>
    </dxf>
    <dxf>
      <font>
        <strike val="0"/>
        <outline val="0"/>
        <shadow val="0"/>
        <u val="none"/>
        <vertAlign val="baseline"/>
        <sz val="14"/>
        <color auto="1"/>
        <name val="Arial"/>
        <family val="2"/>
        <scheme val="minor"/>
      </font>
    </dxf>
    <dxf>
      <font>
        <strike val="0"/>
        <outline val="0"/>
        <shadow val="0"/>
        <u val="none"/>
        <vertAlign val="baseline"/>
        <sz val="14"/>
        <color auto="1"/>
        <name val="Arial"/>
        <family val="2"/>
        <scheme val="minor"/>
      </font>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ont>
        <b val="0"/>
        <i val="0"/>
        <color theme="3" tint="9.9948118533890809E-2"/>
      </font>
      <fill>
        <patternFill>
          <bgColor theme="5" tint="0.79998168889431442"/>
        </patternFill>
      </fill>
      <border diagonalUp="0" diagonalDown="0">
        <left/>
        <right/>
        <top/>
        <bottom/>
        <vertical/>
        <horizontal/>
      </border>
    </dxf>
    <dxf>
      <font>
        <b val="0"/>
        <i val="0"/>
        <color theme="3" tint="9.9948118533890809E-2"/>
      </font>
      <fill>
        <patternFill>
          <bgColor theme="0"/>
        </patternFill>
      </fill>
      <border diagonalUp="0" diagonalDown="0">
        <left/>
        <right/>
        <top/>
        <bottom/>
        <vertical/>
        <horizontal/>
      </border>
    </dxf>
    <dxf>
      <font>
        <b val="0"/>
        <i val="0"/>
        <color theme="3" tint="9.9948118533890809E-2"/>
      </font>
      <fill>
        <patternFill>
          <bgColor theme="3" tint="0.89996032593768116"/>
        </patternFill>
      </fill>
      <border diagonalUp="0" diagonalDown="0">
        <left/>
        <right/>
        <top style="medium">
          <color theme="3" tint="0.24994659260841701"/>
        </top>
        <bottom/>
        <vertical/>
        <horizontal/>
      </border>
    </dxf>
    <dxf>
      <font>
        <b val="0"/>
        <i val="0"/>
        <color theme="3" tint="9.9948118533890809E-2"/>
      </font>
      <fill>
        <patternFill patternType="solid">
          <fgColor theme="3" tint="0.89996032593768116"/>
          <bgColor theme="3" tint="0.89992980742820516"/>
        </patternFill>
      </fill>
      <border diagonalUp="0" diagonalDown="0">
        <left/>
        <right/>
        <top/>
        <bottom style="medium">
          <color theme="3" tint="0.24994659260841701"/>
        </bottom>
        <vertical/>
        <horizontal/>
      </border>
    </dxf>
    <dxf>
      <font>
        <b val="0"/>
        <i val="0"/>
        <color theme="3" tint="9.9948118533890809E-2"/>
      </font>
      <fill>
        <patternFill>
          <bgColor theme="3" tint="0.89996032593768116"/>
        </patternFill>
      </fill>
      <border diagonalUp="0" diagonalDown="0">
        <left/>
        <right/>
        <top/>
        <bottom/>
        <vertical/>
        <horizontal/>
      </border>
    </dxf>
    <dxf>
      <font>
        <color theme="3" tint="9.9948118533890809E-2"/>
      </font>
      <fill>
        <patternFill>
          <fgColor theme="0" tint="-4.9989318521683403E-2"/>
          <bgColor theme="0" tint="-4.9989318521683403E-2"/>
        </patternFill>
      </fill>
    </dxf>
    <dxf>
      <font>
        <b val="0"/>
        <i val="0"/>
        <color theme="3" tint="9.9948118533890809E-2"/>
      </font>
      <fill>
        <patternFill>
          <fgColor theme="0"/>
          <bgColor theme="0"/>
        </patternFill>
      </fill>
      <border diagonalUp="0" diagonalDown="0">
        <left/>
        <right style="dashed">
          <color theme="3" tint="0.24994659260841701"/>
        </right>
        <top/>
        <bottom/>
        <vertical style="dashed">
          <color theme="3" tint="0.24994659260841701"/>
        </vertical>
        <horizontal/>
      </border>
    </dxf>
    <dxf>
      <font>
        <b val="0"/>
        <i val="0"/>
        <color theme="3" tint="9.9948118533890809E-2"/>
      </font>
      <fill>
        <patternFill>
          <fgColor theme="0"/>
          <bgColor theme="0"/>
        </patternFill>
      </fill>
      <border diagonalUp="0" diagonalDown="0">
        <left/>
        <right/>
        <top style="medium">
          <color theme="3" tint="0.24994659260841701"/>
        </top>
        <bottom/>
        <vertical/>
        <horizontal/>
      </border>
    </dxf>
    <dxf>
      <font>
        <b val="0"/>
        <i val="0"/>
        <color theme="3" tint="9.9948118533890809E-2"/>
      </font>
      <fill>
        <patternFill patternType="solid">
          <fgColor theme="2"/>
          <bgColor theme="2"/>
        </patternFill>
      </fill>
      <border diagonalUp="0" diagonalDown="0">
        <left/>
        <right/>
        <top/>
        <bottom style="medium">
          <color theme="3" tint="0.24994659260841701"/>
        </bottom>
        <vertical/>
        <horizontal/>
      </border>
    </dxf>
    <dxf>
      <font>
        <b val="0"/>
        <i val="0"/>
        <color theme="3" tint="9.9948118533890809E-2"/>
      </font>
      <border diagonalUp="0" diagonalDown="0">
        <left/>
        <right style="dashed">
          <color theme="3" tint="0.24994659260841701"/>
        </right>
        <top/>
        <bottom/>
        <vertical style="dashed">
          <color theme="3" tint="0.24994659260841701"/>
        </vertical>
        <horizontal/>
      </border>
    </dxf>
    <dxf>
      <font>
        <b/>
        <i val="0"/>
        <color theme="4" tint="-0.24994659260841701"/>
      </font>
      <fill>
        <patternFill>
          <bgColor theme="6" tint="0.79998168889431442"/>
        </patternFill>
      </fill>
      <border>
        <top style="thick">
          <color theme="6"/>
        </top>
        <bottom style="thick">
          <color theme="6"/>
        </bottom>
      </border>
    </dxf>
    <dxf>
      <font>
        <b/>
        <i val="0"/>
        <color theme="4" tint="-0.24994659260841701"/>
      </font>
      <fill>
        <patternFill>
          <bgColor theme="6" tint="0.79998168889431442"/>
        </patternFill>
      </fill>
      <border>
        <top style="thick">
          <color theme="6"/>
        </top>
        <bottom style="thick">
          <color theme="6"/>
        </bottom>
      </border>
    </dxf>
    <dxf>
      <font>
        <color theme="1" tint="0.24994659260841701"/>
      </font>
      <fill>
        <patternFill>
          <fgColor theme="6" tint="0.79998168889431442"/>
          <bgColor theme="6" tint="0.79998168889431442"/>
        </patternFill>
      </fill>
      <border diagonalUp="0" diagonalDown="0">
        <left/>
        <right/>
        <top style="medium">
          <color theme="6"/>
        </top>
        <bottom style="medium">
          <color theme="6"/>
        </bottom>
        <vertical/>
        <horizontal style="thin">
          <color theme="6"/>
        </horizontal>
      </border>
    </dxf>
  </dxfs>
  <tableStyles count="3" defaultTableStyle="Personal Cash Flow Statement" defaultPivotStyle="PivotStyleLight15">
    <tableStyle name="Daily Summary" pivot="0" count="3" xr9:uid="{00000000-0011-0000-FFFF-FFFF00000000}">
      <tableStyleElement type="wholeTable" dxfId="136"/>
      <tableStyleElement type="headerRow" dxfId="135"/>
      <tableStyleElement type="totalRow" dxfId="134"/>
    </tableStyle>
    <tableStyle name="Monthly Cash Flow" pivot="0" count="5" xr9:uid="{00000000-0011-0000-FFFF-FFFF01000000}">
      <tableStyleElement type="wholeTable" dxfId="133"/>
      <tableStyleElement type="headerRow" dxfId="132"/>
      <tableStyleElement type="totalRow" dxfId="131"/>
      <tableStyleElement type="firstRowStripe" dxfId="130"/>
      <tableStyleElement type="secondRowStripe" dxfId="129"/>
    </tableStyle>
    <tableStyle name="Personal Cash Flow Statement" pivot="0" count="9" xr9:uid="{00000000-0011-0000-FFFF-FFFF02000000}">
      <tableStyleElement type="wholeTable" dxfId="128"/>
      <tableStyleElement type="headerRow" dxfId="127"/>
      <tableStyleElement type="totalRow" dxfId="126"/>
      <tableStyleElement type="firstColumn" dxfId="125"/>
      <tableStyleElement type="lastColumn" dxfId="124"/>
      <tableStyleElement type="firstHeaderCell" dxfId="123"/>
      <tableStyleElement type="lastHeaderCell" dxfId="122"/>
      <tableStyleElement type="firstTotalCell" dxfId="121"/>
      <tableStyleElement type="lastTotalCell" dxfId="1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[Cash flow Statement Template.xlsx]Annual cash flow!PVT_Income</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490342654536604"/>
          <c:y val="3.4108527131782945E-2"/>
          <c:w val="0.55960399686881246"/>
          <c:h val="0.89669266923029967"/>
        </c:manualLayout>
      </c:layout>
      <c:barChart>
        <c:barDir val="bar"/>
        <c:grouping val="clustered"/>
        <c:varyColors val="0"/>
        <c:ser>
          <c:idx val="0"/>
          <c:order val="0"/>
          <c:tx>
            <c:strRef>
              <c:f>'Annual cash flow'!$S$9</c:f>
              <c:strCache>
                <c:ptCount val="1"/>
                <c:pt idx="0">
                  <c:v>Total</c:v>
                </c:pt>
              </c:strCache>
            </c:strRef>
          </c:tx>
          <c:spPr>
            <a:solidFill>
              <a:schemeClr val="accent1"/>
            </a:solidFill>
            <a:ln>
              <a:noFill/>
            </a:ln>
            <a:effectLst/>
          </c:spPr>
          <c:invertIfNegative val="0"/>
          <c:cat>
            <c:strRef>
              <c:f>'Annual cash flow'!$R$10:$R$16</c:f>
              <c:strCache>
                <c:ptCount val="6"/>
                <c:pt idx="0">
                  <c:v>Other 2</c:v>
                </c:pt>
                <c:pt idx="1">
                  <c:v>Other 3</c:v>
                </c:pt>
                <c:pt idx="2">
                  <c:v>Other 4</c:v>
                </c:pt>
                <c:pt idx="3">
                  <c:v>Commissions/Bonus</c:v>
                </c:pt>
                <c:pt idx="4">
                  <c:v>Other 1</c:v>
                </c:pt>
                <c:pt idx="5">
                  <c:v>Salary</c:v>
                </c:pt>
              </c:strCache>
            </c:strRef>
          </c:cat>
          <c:val>
            <c:numRef>
              <c:f>'Annual cash flow'!$S$10:$S$16</c:f>
              <c:numCache>
                <c:formatCode>"$"#,##0</c:formatCode>
                <c:ptCount val="6"/>
                <c:pt idx="0">
                  <c:v>0</c:v>
                </c:pt>
                <c:pt idx="1">
                  <c:v>0</c:v>
                </c:pt>
                <c:pt idx="2">
                  <c:v>0</c:v>
                </c:pt>
                <c:pt idx="3">
                  <c:v>5000</c:v>
                </c:pt>
                <c:pt idx="4">
                  <c:v>30000</c:v>
                </c:pt>
                <c:pt idx="5">
                  <c:v>90000</c:v>
                </c:pt>
              </c:numCache>
            </c:numRef>
          </c:val>
          <c:extLst>
            <c:ext xmlns:c16="http://schemas.microsoft.com/office/drawing/2014/chart" uri="{C3380CC4-5D6E-409C-BE32-E72D297353CC}">
              <c16:uniqueId val="{00000000-A78C-4BAB-B571-00AD643586B3}"/>
            </c:ext>
          </c:extLst>
        </c:ser>
        <c:dLbls>
          <c:showLegendKey val="0"/>
          <c:showVal val="0"/>
          <c:showCatName val="0"/>
          <c:showSerName val="0"/>
          <c:showPercent val="0"/>
          <c:showBubbleSize val="0"/>
        </c:dLbls>
        <c:gapWidth val="100"/>
        <c:axId val="305458912"/>
        <c:axId val="305465800"/>
      </c:barChart>
      <c:catAx>
        <c:axId val="30545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305465800"/>
        <c:crosses val="autoZero"/>
        <c:auto val="1"/>
        <c:lblAlgn val="ctr"/>
        <c:lblOffset val="100"/>
        <c:noMultiLvlLbl val="0"/>
      </c:catAx>
      <c:valAx>
        <c:axId val="305465800"/>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305458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[Cash flow Statement Template.xlsx]Annual cash flow!PVT_Expenses2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5195863674935368"/>
          <c:y val="3.4108527131782945E-2"/>
          <c:w val="0.57569382774521605"/>
          <c:h val="0.89669266923029967"/>
        </c:manualLayout>
      </c:layout>
      <c:barChart>
        <c:barDir val="bar"/>
        <c:grouping val="clustered"/>
        <c:varyColors val="0"/>
        <c:ser>
          <c:idx val="0"/>
          <c:order val="0"/>
          <c:tx>
            <c:strRef>
              <c:f>'Annual cash flow'!$Y$9</c:f>
              <c:strCache>
                <c:ptCount val="1"/>
                <c:pt idx="0">
                  <c:v>Total</c:v>
                </c:pt>
              </c:strCache>
            </c:strRef>
          </c:tx>
          <c:spPr>
            <a:solidFill>
              <a:schemeClr val="accent1"/>
            </a:solidFill>
            <a:ln>
              <a:noFill/>
            </a:ln>
            <a:effectLst/>
          </c:spPr>
          <c:invertIfNegative val="0"/>
          <c:cat>
            <c:strRef>
              <c:f>'Annual cash flow'!$X$10:$X$21</c:f>
              <c:strCache>
                <c:ptCount val="11"/>
                <c:pt idx="0">
                  <c:v>Other 2</c:v>
                </c:pt>
                <c:pt idx="1">
                  <c:v>Other 1</c:v>
                </c:pt>
                <c:pt idx="2">
                  <c:v>Club memberships</c:v>
                </c:pt>
                <c:pt idx="3">
                  <c:v>Personal care</c:v>
                </c:pt>
                <c:pt idx="4">
                  <c:v>Gifts</c:v>
                </c:pt>
                <c:pt idx="5">
                  <c:v>Charity</c:v>
                </c:pt>
                <c:pt idx="6">
                  <c:v>Entertainment</c:v>
                </c:pt>
                <c:pt idx="7">
                  <c:v>Dining</c:v>
                </c:pt>
                <c:pt idx="8">
                  <c:v>Shopping</c:v>
                </c:pt>
                <c:pt idx="9">
                  <c:v>Travel</c:v>
                </c:pt>
                <c:pt idx="10">
                  <c:v>Home improvements</c:v>
                </c:pt>
              </c:strCache>
            </c:strRef>
          </c:cat>
          <c:val>
            <c:numRef>
              <c:f>'Annual cash flow'!$Y$10:$Y$21</c:f>
              <c:numCache>
                <c:formatCode>"$"#,##0</c:formatCode>
                <c:ptCount val="11"/>
                <c:pt idx="0">
                  <c:v>0</c:v>
                </c:pt>
                <c:pt idx="1">
                  <c:v>0</c:v>
                </c:pt>
                <c:pt idx="2">
                  <c:v>300</c:v>
                </c:pt>
                <c:pt idx="3">
                  <c:v>300</c:v>
                </c:pt>
                <c:pt idx="4">
                  <c:v>600</c:v>
                </c:pt>
                <c:pt idx="5">
                  <c:v>600</c:v>
                </c:pt>
                <c:pt idx="6">
                  <c:v>1200</c:v>
                </c:pt>
                <c:pt idx="7">
                  <c:v>1200</c:v>
                </c:pt>
                <c:pt idx="8">
                  <c:v>2000</c:v>
                </c:pt>
                <c:pt idx="9">
                  <c:v>2250</c:v>
                </c:pt>
                <c:pt idx="10">
                  <c:v>4800</c:v>
                </c:pt>
              </c:numCache>
            </c:numRef>
          </c:val>
          <c:extLst>
            <c:ext xmlns:c16="http://schemas.microsoft.com/office/drawing/2014/chart" uri="{C3380CC4-5D6E-409C-BE32-E72D297353CC}">
              <c16:uniqueId val="{00000000-96DA-44BA-B66F-9AF210D57AD6}"/>
            </c:ext>
          </c:extLst>
        </c:ser>
        <c:dLbls>
          <c:showLegendKey val="0"/>
          <c:showVal val="0"/>
          <c:showCatName val="0"/>
          <c:showSerName val="0"/>
          <c:showPercent val="0"/>
          <c:showBubbleSize val="0"/>
        </c:dLbls>
        <c:gapWidth val="100"/>
        <c:axId val="512411144"/>
        <c:axId val="512410816"/>
      </c:barChart>
      <c:catAx>
        <c:axId val="512411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12410816"/>
        <c:crosses val="autoZero"/>
        <c:auto val="1"/>
        <c:lblAlgn val="ctr"/>
        <c:lblOffset val="100"/>
        <c:noMultiLvlLbl val="0"/>
      </c:catAx>
      <c:valAx>
        <c:axId val="512410816"/>
        <c:scaling>
          <c:orientation val="minMax"/>
        </c:scaling>
        <c:delete val="0"/>
        <c:axPos val="b"/>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12411144"/>
        <c:crosses val="autoZero"/>
        <c:crossBetween val="between"/>
        <c:majorUnit val="2000"/>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[Cash flow Statement Template.xlsx]Annual cash flow!PVT_Expenses1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'Annual cash flow'!$V$9</c:f>
              <c:strCache>
                <c:ptCount val="1"/>
                <c:pt idx="0">
                  <c:v>Total</c:v>
                </c:pt>
              </c:strCache>
            </c:strRef>
          </c:tx>
          <c:spPr>
            <a:solidFill>
              <a:schemeClr val="accent1"/>
            </a:solidFill>
            <a:ln>
              <a:noFill/>
            </a:ln>
            <a:effectLst/>
          </c:spPr>
          <c:invertIfNegative val="0"/>
          <c:cat>
            <c:strRef>
              <c:f>'Annual cash flow'!$U$10:$U$28</c:f>
              <c:strCache>
                <c:ptCount val="18"/>
                <c:pt idx="0">
                  <c:v>Other 1</c:v>
                </c:pt>
                <c:pt idx="1">
                  <c:v>Other 2</c:v>
                </c:pt>
                <c:pt idx="2">
                  <c:v>Garbage</c:v>
                </c:pt>
                <c:pt idx="3">
                  <c:v>Vehicle tax/fees</c:v>
                </c:pt>
                <c:pt idx="4">
                  <c:v>Insurance</c:v>
                </c:pt>
                <c:pt idx="5">
                  <c:v>Internet</c:v>
                </c:pt>
                <c:pt idx="6">
                  <c:v>Gas</c:v>
                </c:pt>
                <c:pt idx="7">
                  <c:v>Water/sewer</c:v>
                </c:pt>
                <c:pt idx="8">
                  <c:v>Phone</c:v>
                </c:pt>
                <c:pt idx="9">
                  <c:v>Medical/dental/Rx</c:v>
                </c:pt>
                <c:pt idx="10">
                  <c:v>Electricity</c:v>
                </c:pt>
                <c:pt idx="11">
                  <c:v>Clothing</c:v>
                </c:pt>
                <c:pt idx="12">
                  <c:v>Disability premiums</c:v>
                </c:pt>
                <c:pt idx="13">
                  <c:v>State income tax</c:v>
                </c:pt>
                <c:pt idx="14">
                  <c:v>Vehicle payments</c:v>
                </c:pt>
                <c:pt idx="15">
                  <c:v>Food</c:v>
                </c:pt>
                <c:pt idx="16">
                  <c:v>Federal/SS/Medicare</c:v>
                </c:pt>
                <c:pt idx="17">
                  <c:v>Mortgage/rent</c:v>
                </c:pt>
              </c:strCache>
            </c:strRef>
          </c:cat>
          <c:val>
            <c:numRef>
              <c:f>'Annual cash flow'!$V$10:$V$28</c:f>
              <c:numCache>
                <c:formatCode>"$"#,##0_);\("$"#,##0\)</c:formatCode>
                <c:ptCount val="18"/>
                <c:pt idx="0">
                  <c:v>0</c:v>
                </c:pt>
                <c:pt idx="1">
                  <c:v>0</c:v>
                </c:pt>
                <c:pt idx="2">
                  <c:v>150</c:v>
                </c:pt>
                <c:pt idx="3">
                  <c:v>200</c:v>
                </c:pt>
                <c:pt idx="4">
                  <c:v>250</c:v>
                </c:pt>
                <c:pt idx="5">
                  <c:v>600</c:v>
                </c:pt>
                <c:pt idx="6">
                  <c:v>600</c:v>
                </c:pt>
                <c:pt idx="7">
                  <c:v>600</c:v>
                </c:pt>
                <c:pt idx="8">
                  <c:v>600</c:v>
                </c:pt>
                <c:pt idx="9">
                  <c:v>600</c:v>
                </c:pt>
                <c:pt idx="10">
                  <c:v>1200</c:v>
                </c:pt>
                <c:pt idx="11">
                  <c:v>1200</c:v>
                </c:pt>
                <c:pt idx="12">
                  <c:v>1500</c:v>
                </c:pt>
                <c:pt idx="13">
                  <c:v>2500</c:v>
                </c:pt>
                <c:pt idx="14">
                  <c:v>4000</c:v>
                </c:pt>
                <c:pt idx="15">
                  <c:v>5000</c:v>
                </c:pt>
                <c:pt idx="16">
                  <c:v>12500</c:v>
                </c:pt>
                <c:pt idx="17">
                  <c:v>15000</c:v>
                </c:pt>
              </c:numCache>
            </c:numRef>
          </c:val>
          <c:extLst>
            <c:ext xmlns:c16="http://schemas.microsoft.com/office/drawing/2014/chart" uri="{C3380CC4-5D6E-409C-BE32-E72D297353CC}">
              <c16:uniqueId val="{00000000-361A-4E71-A30E-F8CB681E9C6D}"/>
            </c:ext>
          </c:extLst>
        </c:ser>
        <c:dLbls>
          <c:showLegendKey val="0"/>
          <c:showVal val="0"/>
          <c:showCatName val="0"/>
          <c:showSerName val="0"/>
          <c:showPercent val="0"/>
          <c:showBubbleSize val="0"/>
        </c:dLbls>
        <c:gapWidth val="100"/>
        <c:axId val="287964960"/>
        <c:axId val="287968896"/>
      </c:barChart>
      <c:catAx>
        <c:axId val="287964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287968896"/>
        <c:crosses val="autoZero"/>
        <c:auto val="1"/>
        <c:lblAlgn val="ctr"/>
        <c:lblOffset val="100"/>
        <c:noMultiLvlLbl val="0"/>
      </c:catAx>
      <c:valAx>
        <c:axId val="287968896"/>
        <c:scaling>
          <c:orientation val="minMax"/>
        </c:scaling>
        <c:delete val="0"/>
        <c:axPos val="b"/>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287964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[Cash flow Statement Template.xlsx]Annual cash flow!PVT_Savings</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0514336749572968"/>
          <c:y val="3.1828703703703706E-2"/>
          <c:w val="0.62122911719368412"/>
          <c:h val="0.90457175925925926"/>
        </c:manualLayout>
      </c:layout>
      <c:barChart>
        <c:barDir val="bar"/>
        <c:grouping val="clustered"/>
        <c:varyColors val="0"/>
        <c:ser>
          <c:idx val="0"/>
          <c:order val="0"/>
          <c:tx>
            <c:strRef>
              <c:f>'Annual cash flow'!$AB$9</c:f>
              <c:strCache>
                <c:ptCount val="1"/>
                <c:pt idx="0">
                  <c:v>Total</c:v>
                </c:pt>
              </c:strCache>
            </c:strRef>
          </c:tx>
          <c:spPr>
            <a:solidFill>
              <a:schemeClr val="accent1"/>
            </a:solidFill>
            <a:ln>
              <a:noFill/>
            </a:ln>
            <a:effectLst/>
          </c:spPr>
          <c:invertIfNegative val="0"/>
          <c:cat>
            <c:strRef>
              <c:f>'Annual cash flow'!$AA$10:$AA$15</c:f>
              <c:strCache>
                <c:ptCount val="5"/>
                <c:pt idx="0">
                  <c:v>Other 1</c:v>
                </c:pt>
                <c:pt idx="1">
                  <c:v>Other 2</c:v>
                </c:pt>
                <c:pt idx="2">
                  <c:v>Cash reserves</c:v>
                </c:pt>
                <c:pt idx="3">
                  <c:v>Savings/investment</c:v>
                </c:pt>
                <c:pt idx="4">
                  <c:v>401k etc.</c:v>
                </c:pt>
              </c:strCache>
            </c:strRef>
          </c:cat>
          <c:val>
            <c:numRef>
              <c:f>'Annual cash flow'!$AB$10:$AB$15</c:f>
              <c:numCache>
                <c:formatCode>"$"#,##0</c:formatCode>
                <c:ptCount val="5"/>
                <c:pt idx="0">
                  <c:v>0</c:v>
                </c:pt>
                <c:pt idx="1">
                  <c:v>0</c:v>
                </c:pt>
                <c:pt idx="2">
                  <c:v>5000</c:v>
                </c:pt>
                <c:pt idx="3">
                  <c:v>6000</c:v>
                </c:pt>
                <c:pt idx="4">
                  <c:v>12000</c:v>
                </c:pt>
              </c:numCache>
            </c:numRef>
          </c:val>
          <c:extLst>
            <c:ext xmlns:c16="http://schemas.microsoft.com/office/drawing/2014/chart" uri="{C3380CC4-5D6E-409C-BE32-E72D297353CC}">
              <c16:uniqueId val="{00000000-56A4-4FD3-8B98-098863DE3228}"/>
            </c:ext>
          </c:extLst>
        </c:ser>
        <c:dLbls>
          <c:showLegendKey val="0"/>
          <c:showVal val="0"/>
          <c:showCatName val="0"/>
          <c:showSerName val="0"/>
          <c:showPercent val="0"/>
          <c:showBubbleSize val="0"/>
        </c:dLbls>
        <c:gapWidth val="100"/>
        <c:axId val="527863088"/>
        <c:axId val="527863416"/>
      </c:barChart>
      <c:catAx>
        <c:axId val="527863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27863416"/>
        <c:crosses val="autoZero"/>
        <c:auto val="1"/>
        <c:lblAlgn val="ctr"/>
        <c:lblOffset val="100"/>
        <c:noMultiLvlLbl val="0"/>
      </c:catAx>
      <c:valAx>
        <c:axId val="527863416"/>
        <c:scaling>
          <c:orientation val="minMax"/>
          <c:max val="14000"/>
          <c:min val="0"/>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527863088"/>
        <c:crosses val="autoZero"/>
        <c:crossBetween val="between"/>
        <c:majorUnit val="4000"/>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onthly Cash Flow'!A1"/><Relationship Id="rId2" Type="http://schemas.openxmlformats.org/officeDocument/2006/relationships/hyperlink" Target="#'Annual Cash Flow'!A1"/><Relationship Id="rId1" Type="http://schemas.openxmlformats.org/officeDocument/2006/relationships/hyperlink" Target="#'Daily Cash Flow'!A1"/></Relationships>
</file>

<file path=xl/drawings/_rels/drawing2.xml.rels><?xml version="1.0" encoding="UTF-8" standalone="yes"?>
<Relationships xmlns="http://schemas.openxmlformats.org/package/2006/relationships"><Relationship Id="rId3" Type="http://schemas.openxmlformats.org/officeDocument/2006/relationships/hyperlink" Target="#'Monthly Cash Flow'!A1"/><Relationship Id="rId2" Type="http://schemas.openxmlformats.org/officeDocument/2006/relationships/hyperlink" Target="#'Annual Cash Flow'!A1"/><Relationship Id="rId1" Type="http://schemas.openxmlformats.org/officeDocument/2006/relationships/hyperlink" Target="#Guide!A1"/></Relationships>
</file>

<file path=xl/drawings/_rels/drawing3.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8" Type="http://schemas.openxmlformats.org/officeDocument/2006/relationships/hyperlink" Target="#Expenses!A1"/><Relationship Id="rId3" Type="http://schemas.openxmlformats.org/officeDocument/2006/relationships/chart" Target="../charts/chart3.xml"/><Relationship Id="rId7" Type="http://schemas.openxmlformats.org/officeDocument/2006/relationships/hyperlink" Target="#Saving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iscretionary!A1"/><Relationship Id="rId5" Type="http://schemas.openxmlformats.org/officeDocument/2006/relationships/hyperlink" Target="#Guide!A1"/><Relationship Id="rId4" Type="http://schemas.openxmlformats.org/officeDocument/2006/relationships/chart" Target="../charts/chart4.xml"/><Relationship Id="rId9" Type="http://schemas.openxmlformats.org/officeDocument/2006/relationships/hyperlink" Target="#Income!A1"/></Relationships>
</file>

<file path=xl/drawings/_rels/drawing5.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5" Type="http://schemas.openxmlformats.org/officeDocument/2006/relationships/hyperlink" Target="#Expenses!A1"/><Relationship Id="rId4" Type="http://schemas.openxmlformats.org/officeDocument/2006/relationships/hyperlink" Target="#Savings!A1"/></Relationships>
</file>

<file path=xl/drawings/_rels/drawing6.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5" Type="http://schemas.openxmlformats.org/officeDocument/2006/relationships/hyperlink" Target="#Income!A1"/><Relationship Id="rId4" Type="http://schemas.openxmlformats.org/officeDocument/2006/relationships/hyperlink" Target="#Savings!A1"/></Relationships>
</file>

<file path=xl/drawings/_rels/drawing7.xml.rels><?xml version="1.0" encoding="UTF-8" standalone="yes"?>
<Relationships xmlns="http://schemas.openxmlformats.org/package/2006/relationships"><Relationship Id="rId3" Type="http://schemas.openxmlformats.org/officeDocument/2006/relationships/hyperlink" Target="#Savings!A1"/><Relationship Id="rId2" Type="http://schemas.openxmlformats.org/officeDocument/2006/relationships/hyperlink" Target="#'Annual Cash Flow'!A1"/><Relationship Id="rId1" Type="http://schemas.openxmlformats.org/officeDocument/2006/relationships/hyperlink" Target="#Guide!A1"/><Relationship Id="rId5" Type="http://schemas.openxmlformats.org/officeDocument/2006/relationships/hyperlink" Target="#Income!A1"/><Relationship Id="rId4" Type="http://schemas.openxmlformats.org/officeDocument/2006/relationships/hyperlink" Target="#Expenses!A1"/></Relationships>
</file>

<file path=xl/drawings/_rels/drawing8.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5" Type="http://schemas.openxmlformats.org/officeDocument/2006/relationships/hyperlink" Target="#Income!A1"/><Relationship Id="rId4" Type="http://schemas.openxmlformats.org/officeDocument/2006/relationships/hyperlink" Target="#Expenses!A1"/></Relationships>
</file>

<file path=xl/drawings/drawing1.xml><?xml version="1.0" encoding="utf-8"?>
<xdr:wsDr xmlns:xdr="http://schemas.openxmlformats.org/drawingml/2006/spreadsheetDrawing" xmlns:a="http://schemas.openxmlformats.org/drawingml/2006/main">
  <xdr:twoCellAnchor editAs="absolute">
    <xdr:from>
      <xdr:col>3</xdr:col>
      <xdr:colOff>2075115</xdr:colOff>
      <xdr:row>0</xdr:row>
      <xdr:rowOff>228218</xdr:rowOff>
    </xdr:from>
    <xdr:to>
      <xdr:col>5</xdr:col>
      <xdr:colOff>21906</xdr:colOff>
      <xdr:row>0</xdr:row>
      <xdr:rowOff>667130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7304975" y="228218"/>
          <a:ext cx="12716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DAILY</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7</xdr:col>
      <xdr:colOff>40821</xdr:colOff>
      <xdr:row>0</xdr:row>
      <xdr:rowOff>228600</xdr:rowOff>
    </xdr:from>
    <xdr:to>
      <xdr:col>8</xdr:col>
      <xdr:colOff>385372</xdr:colOff>
      <xdr:row>0</xdr:row>
      <xdr:rowOff>667512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0348141" y="228600"/>
          <a:ext cx="12208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ANNUAL </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5</xdr:col>
      <xdr:colOff>298724</xdr:colOff>
      <xdr:row>0</xdr:row>
      <xdr:rowOff>228600</xdr:rowOff>
    </xdr:from>
    <xdr:to>
      <xdr:col>6</xdr:col>
      <xdr:colOff>643275</xdr:colOff>
      <xdr:row>0</xdr:row>
      <xdr:rowOff>667512</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8853444" y="228600"/>
          <a:ext cx="12208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MONTHLY </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9</xdr:col>
      <xdr:colOff>1106321</xdr:colOff>
      <xdr:row>0</xdr:row>
      <xdr:rowOff>228982</xdr:rowOff>
    </xdr:from>
    <xdr:to>
      <xdr:col>10</xdr:col>
      <xdr:colOff>980337</xdr:colOff>
      <xdr:row>0</xdr:row>
      <xdr:rowOff>667894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D93BB13-AAFC-B047-8A47-2D524E72D98E}"/>
            </a:ext>
          </a:extLst>
        </xdr:cNvPr>
        <xdr:cNvSpPr/>
      </xdr:nvSpPr>
      <xdr:spPr>
        <a:xfrm>
          <a:off x="11840361" y="228982"/>
          <a:ext cx="1230376"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8</xdr:col>
      <xdr:colOff>975606</xdr:colOff>
      <xdr:row>0</xdr:row>
      <xdr:rowOff>228982</xdr:rowOff>
    </xdr:from>
    <xdr:to>
      <xdr:col>9</xdr:col>
      <xdr:colOff>862957</xdr:colOff>
      <xdr:row>0</xdr:row>
      <xdr:rowOff>667894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11FC778B-ACEE-194F-B969-7B630C11F6FC}"/>
            </a:ext>
          </a:extLst>
        </xdr:cNvPr>
        <xdr:cNvSpPr/>
      </xdr:nvSpPr>
      <xdr:spPr>
        <a:xfrm>
          <a:off x="10345666" y="228982"/>
          <a:ext cx="12208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ANNUAL </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7</xdr:col>
      <xdr:colOff>928709</xdr:colOff>
      <xdr:row>0</xdr:row>
      <xdr:rowOff>228982</xdr:rowOff>
    </xdr:from>
    <xdr:to>
      <xdr:col>8</xdr:col>
      <xdr:colOff>739860</xdr:colOff>
      <xdr:row>0</xdr:row>
      <xdr:rowOff>667894</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88142E62-2DD1-4C4E-9F36-A3FE37844045}"/>
            </a:ext>
          </a:extLst>
        </xdr:cNvPr>
        <xdr:cNvSpPr/>
      </xdr:nvSpPr>
      <xdr:spPr>
        <a:xfrm>
          <a:off x="8850969" y="228982"/>
          <a:ext cx="12208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MONTHLY </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655243</xdr:colOff>
      <xdr:row>0</xdr:row>
      <xdr:rowOff>229374</xdr:rowOff>
    </xdr:from>
    <xdr:to>
      <xdr:col>12</xdr:col>
      <xdr:colOff>846759</xdr:colOff>
      <xdr:row>0</xdr:row>
      <xdr:rowOff>668286</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598949CA-3E71-2849-83A3-15C8BF39D6EB}"/>
            </a:ext>
          </a:extLst>
        </xdr:cNvPr>
        <xdr:cNvSpPr/>
      </xdr:nvSpPr>
      <xdr:spPr>
        <a:xfrm>
          <a:off x="11856643" y="229374"/>
          <a:ext cx="1230376"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8</xdr:col>
      <xdr:colOff>665743</xdr:colOff>
      <xdr:row>0</xdr:row>
      <xdr:rowOff>228992</xdr:rowOff>
    </xdr:from>
    <xdr:to>
      <xdr:col>9</xdr:col>
      <xdr:colOff>898534</xdr:colOff>
      <xdr:row>0</xdr:row>
      <xdr:rowOff>667904</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FA29D6E9-9175-804B-9954-464020B9F188}"/>
            </a:ext>
          </a:extLst>
        </xdr:cNvPr>
        <xdr:cNvSpPr/>
      </xdr:nvSpPr>
      <xdr:spPr>
        <a:xfrm>
          <a:off x="8316223" y="228992"/>
          <a:ext cx="12081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DAILY</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10</xdr:col>
      <xdr:colOff>198214</xdr:colOff>
      <xdr:row>0</xdr:row>
      <xdr:rowOff>229374</xdr:rowOff>
    </xdr:from>
    <xdr:to>
      <xdr:col>11</xdr:col>
      <xdr:colOff>380205</xdr:colOff>
      <xdr:row>0</xdr:row>
      <xdr:rowOff>668286</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4DA9634C-7E07-7F48-B447-D1A4233AC055}"/>
            </a:ext>
          </a:extLst>
        </xdr:cNvPr>
        <xdr:cNvSpPr/>
      </xdr:nvSpPr>
      <xdr:spPr>
        <a:xfrm>
          <a:off x="10360754" y="229374"/>
          <a:ext cx="12208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i="0">
              <a:solidFill>
                <a:schemeClr val="accent1">
                  <a:lumMod val="75000"/>
                </a:schemeClr>
              </a:solidFill>
              <a:latin typeface="Arial" panose="020B0604020202020204" pitchFamily="34" charset="0"/>
              <a:cs typeface="Arial" panose="020B0604020202020204" pitchFamily="34" charset="0"/>
            </a:rPr>
            <a:t>ANNUAL </a:t>
          </a:r>
          <a:br>
            <a:rPr lang="en-US" sz="900" b="1" i="0">
              <a:solidFill>
                <a:schemeClr val="accent1">
                  <a:lumMod val="75000"/>
                </a:schemeClr>
              </a:solidFill>
              <a:latin typeface="Arial" panose="020B0604020202020204" pitchFamily="34" charset="0"/>
              <a:cs typeface="Arial" panose="020B0604020202020204" pitchFamily="34" charset="0"/>
            </a:rPr>
          </a:br>
          <a:r>
            <a:rPr lang="en-US" sz="900" b="1" i="0">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5</xdr:row>
      <xdr:rowOff>0</xdr:rowOff>
    </xdr:to>
    <xdr:graphicFrame macro="">
      <xdr:nvGraphicFramePr>
        <xdr:cNvPr id="4" name="Chart 3" descr="Pivot bar chart showing income from various sources">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12</xdr:col>
      <xdr:colOff>0</xdr:colOff>
      <xdr:row>5</xdr:row>
      <xdr:rowOff>0</xdr:rowOff>
    </xdr:to>
    <xdr:graphicFrame macro="">
      <xdr:nvGraphicFramePr>
        <xdr:cNvPr id="8" name="Chart 7" descr="Pivot bar chart showing discretionary expenses">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0</xdr:rowOff>
    </xdr:from>
    <xdr:to>
      <xdr:col>8</xdr:col>
      <xdr:colOff>0</xdr:colOff>
      <xdr:row>5</xdr:row>
      <xdr:rowOff>0</xdr:rowOff>
    </xdr:to>
    <xdr:graphicFrame macro="">
      <xdr:nvGraphicFramePr>
        <xdr:cNvPr id="9" name="Chart 8" descr="Pivot bar chart showing discretionary expenses">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428624</xdr:rowOff>
    </xdr:from>
    <xdr:to>
      <xdr:col>16</xdr:col>
      <xdr:colOff>0</xdr:colOff>
      <xdr:row>4</xdr:row>
      <xdr:rowOff>4314824</xdr:rowOff>
    </xdr:to>
    <xdr:graphicFrame macro="">
      <xdr:nvGraphicFramePr>
        <xdr:cNvPr id="10" name="Chart 9" descr="Pivot bar chart showing savings and investments">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14</xdr:col>
      <xdr:colOff>79657</xdr:colOff>
      <xdr:row>0</xdr:row>
      <xdr:rowOff>231354</xdr:rowOff>
    </xdr:from>
    <xdr:to>
      <xdr:col>15</xdr:col>
      <xdr:colOff>20676</xdr:colOff>
      <xdr:row>0</xdr:row>
      <xdr:rowOff>670266</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4783717" y="231354"/>
          <a:ext cx="1228799"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12</xdr:col>
      <xdr:colOff>256012</xdr:colOff>
      <xdr:row>0</xdr:row>
      <xdr:rowOff>230972</xdr:rowOff>
    </xdr:from>
    <xdr:to>
      <xdr:col>13</xdr:col>
      <xdr:colOff>1108563</xdr:colOff>
      <xdr:row>0</xdr:row>
      <xdr:rowOff>669884</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300-00000B000000}"/>
            </a:ext>
          </a:extLst>
        </xdr:cNvPr>
        <xdr:cNvSpPr/>
      </xdr:nvSpPr>
      <xdr:spPr>
        <a:xfrm>
          <a:off x="12569932" y="230972"/>
          <a:ext cx="114211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lIns="0" rIns="0"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DISCRETIONARY</a:t>
          </a:r>
        </a:p>
      </xdr:txBody>
    </xdr:sp>
    <xdr:clientData fPrintsWithSheet="0"/>
  </xdr:twoCellAnchor>
  <xdr:twoCellAnchor editAs="absolute">
    <xdr:from>
      <xdr:col>11</xdr:col>
      <xdr:colOff>137399</xdr:colOff>
      <xdr:row>0</xdr:row>
      <xdr:rowOff>231354</xdr:rowOff>
    </xdr:from>
    <xdr:to>
      <xdr:col>11</xdr:col>
      <xdr:colOff>1269350</xdr:colOff>
      <xdr:row>0</xdr:row>
      <xdr:rowOff>670266</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300-00000D000000}"/>
            </a:ext>
          </a:extLst>
        </xdr:cNvPr>
        <xdr:cNvSpPr/>
      </xdr:nvSpPr>
      <xdr:spPr>
        <a:xfrm>
          <a:off x="11171159" y="231354"/>
          <a:ext cx="11319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SAVINGS</a:t>
          </a:r>
        </a:p>
      </xdr:txBody>
    </xdr:sp>
    <xdr:clientData fPrintsWithSheet="0"/>
  </xdr:twoCellAnchor>
  <xdr:twoCellAnchor editAs="absolute">
    <xdr:from>
      <xdr:col>10</xdr:col>
      <xdr:colOff>26406</xdr:colOff>
      <xdr:row>0</xdr:row>
      <xdr:rowOff>230972</xdr:rowOff>
    </xdr:from>
    <xdr:to>
      <xdr:col>10</xdr:col>
      <xdr:colOff>1145657</xdr:colOff>
      <xdr:row>0</xdr:row>
      <xdr:rowOff>669884</xdr:rowOff>
    </xdr:to>
    <xdr:sp macro="" textlink="">
      <xdr:nvSpPr>
        <xdr:cNvPr id="14" name="Rounded Rectangle 13">
          <a:hlinkClick xmlns:r="http://schemas.openxmlformats.org/officeDocument/2006/relationships" r:id="rId8"/>
          <a:extLst>
            <a:ext uri="{FF2B5EF4-FFF2-40B4-BE49-F238E27FC236}">
              <a16:creationId xmlns:a16="http://schemas.microsoft.com/office/drawing/2014/main" id="{00000000-0008-0000-0300-00000E000000}"/>
            </a:ext>
          </a:extLst>
        </xdr:cNvPr>
        <xdr:cNvSpPr/>
      </xdr:nvSpPr>
      <xdr:spPr>
        <a:xfrm>
          <a:off x="9780006" y="230972"/>
          <a:ext cx="11192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EXPENSES</a:t>
          </a:r>
        </a:p>
      </xdr:txBody>
    </xdr:sp>
    <xdr:clientData fPrintsWithSheet="0"/>
  </xdr:twoCellAnchor>
  <xdr:twoCellAnchor editAs="absolute">
    <xdr:from>
      <xdr:col>8</xdr:col>
      <xdr:colOff>169413</xdr:colOff>
      <xdr:row>0</xdr:row>
      <xdr:rowOff>230972</xdr:rowOff>
    </xdr:from>
    <xdr:to>
      <xdr:col>9</xdr:col>
      <xdr:colOff>1011804</xdr:colOff>
      <xdr:row>0</xdr:row>
      <xdr:rowOff>669884</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8353293" y="230972"/>
          <a:ext cx="113195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INCOME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759460</xdr:colOff>
      <xdr:row>0</xdr:row>
      <xdr:rowOff>218654</xdr:rowOff>
    </xdr:from>
    <xdr:to>
      <xdr:col>13</xdr:col>
      <xdr:colOff>786839</xdr:colOff>
      <xdr:row>0</xdr:row>
      <xdr:rowOff>657566</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6C2AEC5C-9C09-A444-88E1-E5207CD29844}"/>
            </a:ext>
          </a:extLst>
        </xdr:cNvPr>
        <xdr:cNvSpPr/>
      </xdr:nvSpPr>
      <xdr:spPr>
        <a:xfrm>
          <a:off x="14752320" y="218654"/>
          <a:ext cx="1228799"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8</xdr:col>
      <xdr:colOff>1026672</xdr:colOff>
      <xdr:row>0</xdr:row>
      <xdr:rowOff>218272</xdr:rowOff>
    </xdr:from>
    <xdr:to>
      <xdr:col>9</xdr:col>
      <xdr:colOff>1048361</xdr:colOff>
      <xdr:row>0</xdr:row>
      <xdr:rowOff>657184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49654619-B31F-F84E-B390-CDEA66D2A39A}"/>
            </a:ext>
          </a:extLst>
        </xdr:cNvPr>
        <xdr:cNvSpPr/>
      </xdr:nvSpPr>
      <xdr:spPr>
        <a:xfrm>
          <a:off x="10287512" y="218272"/>
          <a:ext cx="1223109"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lIns="0" rIns="0"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DISCRETIONARY</a:t>
          </a:r>
        </a:p>
      </xdr:txBody>
    </xdr:sp>
    <xdr:clientData fPrintsWithSheet="0"/>
  </xdr:twoCellAnchor>
  <xdr:twoCellAnchor editAs="absolute">
    <xdr:from>
      <xdr:col>11</xdr:col>
      <xdr:colOff>476639</xdr:colOff>
      <xdr:row>0</xdr:row>
      <xdr:rowOff>218654</xdr:rowOff>
    </xdr:from>
    <xdr:to>
      <xdr:col>12</xdr:col>
      <xdr:colOff>493248</xdr:colOff>
      <xdr:row>0</xdr:row>
      <xdr:rowOff>657566</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1F04EBC2-E77B-7343-8BD1-2D830C233247}"/>
            </a:ext>
          </a:extLst>
        </xdr:cNvPr>
        <xdr:cNvSpPr/>
      </xdr:nvSpPr>
      <xdr:spPr>
        <a:xfrm>
          <a:off x="13268079" y="218654"/>
          <a:ext cx="1218029"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ANNUAL </a:t>
          </a:r>
        </a:p>
        <a:p>
          <a:pPr algn="ctr"/>
          <a:r>
            <a:rPr lang="en-US" sz="900" b="1">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10</xdr:col>
      <xdr:colOff>192503</xdr:colOff>
      <xdr:row>0</xdr:row>
      <xdr:rowOff>218654</xdr:rowOff>
    </xdr:from>
    <xdr:to>
      <xdr:col>11</xdr:col>
      <xdr:colOff>204737</xdr:colOff>
      <xdr:row>0</xdr:row>
      <xdr:rowOff>657566</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5D435F2A-4925-664D-97FA-DE64BC6F322C}"/>
            </a:ext>
          </a:extLst>
        </xdr:cNvPr>
        <xdr:cNvSpPr/>
      </xdr:nvSpPr>
      <xdr:spPr>
        <a:xfrm>
          <a:off x="11782523" y="218654"/>
          <a:ext cx="1213654"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SAVINGS</a:t>
          </a:r>
        </a:p>
      </xdr:txBody>
    </xdr:sp>
    <xdr:clientData fPrintsWithSheet="0"/>
  </xdr:twoCellAnchor>
  <xdr:twoCellAnchor editAs="absolute">
    <xdr:from>
      <xdr:col>7</xdr:col>
      <xdr:colOff>738161</xdr:colOff>
      <xdr:row>0</xdr:row>
      <xdr:rowOff>218272</xdr:rowOff>
    </xdr:from>
    <xdr:to>
      <xdr:col>8</xdr:col>
      <xdr:colOff>754770</xdr:colOff>
      <xdr:row>0</xdr:row>
      <xdr:rowOff>657184</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EAFF5C32-DBEC-6848-9935-5095588146BB}"/>
            </a:ext>
          </a:extLst>
        </xdr:cNvPr>
        <xdr:cNvSpPr/>
      </xdr:nvSpPr>
      <xdr:spPr>
        <a:xfrm>
          <a:off x="8797581" y="218272"/>
          <a:ext cx="1218029"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EXPENSES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12</xdr:col>
      <xdr:colOff>747668</xdr:colOff>
      <xdr:row>0</xdr:row>
      <xdr:rowOff>216282</xdr:rowOff>
    </xdr:from>
    <xdr:to>
      <xdr:col>13</xdr:col>
      <xdr:colOff>770965</xdr:colOff>
      <xdr:row>0</xdr:row>
      <xdr:rowOff>655194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E11F9ED6-5B3B-6549-8962-3FBFD32D9A20}"/>
            </a:ext>
          </a:extLst>
        </xdr:cNvPr>
        <xdr:cNvSpPr/>
      </xdr:nvSpPr>
      <xdr:spPr>
        <a:xfrm>
          <a:off x="14740528" y="216282"/>
          <a:ext cx="1224717"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8</xdr:col>
      <xdr:colOff>1027127</xdr:colOff>
      <xdr:row>0</xdr:row>
      <xdr:rowOff>215900</xdr:rowOff>
    </xdr:from>
    <xdr:to>
      <xdr:col>9</xdr:col>
      <xdr:colOff>1044734</xdr:colOff>
      <xdr:row>0</xdr:row>
      <xdr:rowOff>654812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3646E8B5-ED68-3743-B426-84BB18C2C123}"/>
            </a:ext>
          </a:extLst>
        </xdr:cNvPr>
        <xdr:cNvSpPr/>
      </xdr:nvSpPr>
      <xdr:spPr>
        <a:xfrm>
          <a:off x="10287967" y="215900"/>
          <a:ext cx="1219027"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lIns="0" rIns="0"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DISCRETIONARY</a:t>
          </a:r>
        </a:p>
      </xdr:txBody>
    </xdr:sp>
    <xdr:clientData fPrintsWithSheet="0"/>
  </xdr:twoCellAnchor>
  <xdr:twoCellAnchor editAs="absolute">
    <xdr:from>
      <xdr:col>11</xdr:col>
      <xdr:colOff>468930</xdr:colOff>
      <xdr:row>0</xdr:row>
      <xdr:rowOff>216282</xdr:rowOff>
    </xdr:from>
    <xdr:to>
      <xdr:col>12</xdr:col>
      <xdr:colOff>481456</xdr:colOff>
      <xdr:row>0</xdr:row>
      <xdr:rowOff>655194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D5632DE6-BE78-3C42-B35B-31C011A58986}"/>
            </a:ext>
          </a:extLst>
        </xdr:cNvPr>
        <xdr:cNvSpPr/>
      </xdr:nvSpPr>
      <xdr:spPr>
        <a:xfrm>
          <a:off x="13260370" y="216282"/>
          <a:ext cx="1213946"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ANNUAL </a:t>
          </a:r>
        </a:p>
        <a:p>
          <a:pPr algn="ctr"/>
          <a:r>
            <a:rPr lang="en-US" sz="900" b="1">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10</xdr:col>
      <xdr:colOff>188876</xdr:colOff>
      <xdr:row>0</xdr:row>
      <xdr:rowOff>216282</xdr:rowOff>
    </xdr:from>
    <xdr:to>
      <xdr:col>11</xdr:col>
      <xdr:colOff>197028</xdr:colOff>
      <xdr:row>0</xdr:row>
      <xdr:rowOff>655194</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1C15635-B066-6843-B520-D5E71B9F2296}"/>
            </a:ext>
          </a:extLst>
        </xdr:cNvPr>
        <xdr:cNvSpPr/>
      </xdr:nvSpPr>
      <xdr:spPr>
        <a:xfrm>
          <a:off x="11778896" y="216282"/>
          <a:ext cx="1209572"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SAVINGS</a:t>
          </a:r>
        </a:p>
      </xdr:txBody>
    </xdr:sp>
    <xdr:clientData fPrintsWithSheet="0"/>
  </xdr:twoCellAnchor>
  <xdr:twoCellAnchor editAs="absolute">
    <xdr:from>
      <xdr:col>7</xdr:col>
      <xdr:colOff>677495</xdr:colOff>
      <xdr:row>0</xdr:row>
      <xdr:rowOff>215900</xdr:rowOff>
    </xdr:from>
    <xdr:to>
      <xdr:col>8</xdr:col>
      <xdr:colOff>759307</xdr:colOff>
      <xdr:row>0</xdr:row>
      <xdr:rowOff>654812</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175CE3FD-C59E-3042-9C54-5E0E65328AEC}"/>
            </a:ext>
          </a:extLst>
        </xdr:cNvPr>
        <xdr:cNvSpPr/>
      </xdr:nvSpPr>
      <xdr:spPr>
        <a:xfrm>
          <a:off x="8251775" y="215900"/>
          <a:ext cx="1209572"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INCOME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12</xdr:col>
      <xdr:colOff>729998</xdr:colOff>
      <xdr:row>0</xdr:row>
      <xdr:rowOff>221251</xdr:rowOff>
    </xdr:from>
    <xdr:to>
      <xdr:col>13</xdr:col>
      <xdr:colOff>749430</xdr:colOff>
      <xdr:row>0</xdr:row>
      <xdr:rowOff>660163</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5DBBE08-E820-6345-90CB-961605737A95}"/>
            </a:ext>
          </a:extLst>
        </xdr:cNvPr>
        <xdr:cNvSpPr/>
      </xdr:nvSpPr>
      <xdr:spPr>
        <a:xfrm>
          <a:off x="14722858" y="221251"/>
          <a:ext cx="1220852"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11</xdr:col>
      <xdr:colOff>455125</xdr:colOff>
      <xdr:row>0</xdr:row>
      <xdr:rowOff>221251</xdr:rowOff>
    </xdr:from>
    <xdr:to>
      <xdr:col>12</xdr:col>
      <xdr:colOff>463786</xdr:colOff>
      <xdr:row>0</xdr:row>
      <xdr:rowOff>660163</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F514E1EF-C084-484C-A70A-FE9D270228D6}"/>
            </a:ext>
          </a:extLst>
        </xdr:cNvPr>
        <xdr:cNvSpPr/>
      </xdr:nvSpPr>
      <xdr:spPr>
        <a:xfrm>
          <a:off x="13246565" y="221251"/>
          <a:ext cx="1210081"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ANNUAL </a:t>
          </a:r>
        </a:p>
        <a:p>
          <a:pPr algn="ctr"/>
          <a:r>
            <a:rPr lang="en-US" sz="900" b="1">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10</xdr:col>
      <xdr:colOff>178937</xdr:colOff>
      <xdr:row>0</xdr:row>
      <xdr:rowOff>221251</xdr:rowOff>
    </xdr:from>
    <xdr:to>
      <xdr:col>11</xdr:col>
      <xdr:colOff>183223</xdr:colOff>
      <xdr:row>0</xdr:row>
      <xdr:rowOff>660163</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A539AD06-BB26-A341-B362-64BAC413BF31}"/>
            </a:ext>
          </a:extLst>
        </xdr:cNvPr>
        <xdr:cNvSpPr/>
      </xdr:nvSpPr>
      <xdr:spPr>
        <a:xfrm>
          <a:off x="11768957" y="221251"/>
          <a:ext cx="1205706"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SAVINGS</a:t>
          </a:r>
        </a:p>
      </xdr:txBody>
    </xdr:sp>
    <xdr:clientData fPrintsWithSheet="0"/>
  </xdr:twoCellAnchor>
  <xdr:twoCellAnchor editAs="absolute">
    <xdr:from>
      <xdr:col>8</xdr:col>
      <xdr:colOff>1025581</xdr:colOff>
      <xdr:row>0</xdr:row>
      <xdr:rowOff>220869</xdr:rowOff>
    </xdr:from>
    <xdr:to>
      <xdr:col>9</xdr:col>
      <xdr:colOff>1034795</xdr:colOff>
      <xdr:row>0</xdr:row>
      <xdr:rowOff>659781</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CBC62EF9-F96E-EC46-89D8-FE2138CBB023}"/>
            </a:ext>
          </a:extLst>
        </xdr:cNvPr>
        <xdr:cNvSpPr/>
      </xdr:nvSpPr>
      <xdr:spPr>
        <a:xfrm>
          <a:off x="9727621" y="220869"/>
          <a:ext cx="1136974"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EXPENSES</a:t>
          </a:r>
        </a:p>
      </xdr:txBody>
    </xdr:sp>
    <xdr:clientData fPrintsWithSheet="0"/>
  </xdr:twoCellAnchor>
  <xdr:twoCellAnchor editAs="absolute">
    <xdr:from>
      <xdr:col>7</xdr:col>
      <xdr:colOff>674182</xdr:colOff>
      <xdr:row>0</xdr:row>
      <xdr:rowOff>220869</xdr:rowOff>
    </xdr:from>
    <xdr:to>
      <xdr:col>8</xdr:col>
      <xdr:colOff>752681</xdr:colOff>
      <xdr:row>0</xdr:row>
      <xdr:rowOff>659781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32B78DD5-ED81-EA41-A6C3-76296E40D61F}"/>
            </a:ext>
          </a:extLst>
        </xdr:cNvPr>
        <xdr:cNvSpPr/>
      </xdr:nvSpPr>
      <xdr:spPr>
        <a:xfrm>
          <a:off x="8248462" y="220869"/>
          <a:ext cx="1206259"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INCOME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12</xdr:col>
      <xdr:colOff>729686</xdr:colOff>
      <xdr:row>0</xdr:row>
      <xdr:rowOff>216282</xdr:rowOff>
    </xdr:from>
    <xdr:to>
      <xdr:col>13</xdr:col>
      <xdr:colOff>752983</xdr:colOff>
      <xdr:row>0</xdr:row>
      <xdr:rowOff>655194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F2F57B76-9ACA-F049-8BBF-E31264E758AC}"/>
            </a:ext>
          </a:extLst>
        </xdr:cNvPr>
        <xdr:cNvSpPr/>
      </xdr:nvSpPr>
      <xdr:spPr>
        <a:xfrm>
          <a:off x="14722546" y="216282"/>
          <a:ext cx="1224717"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GUIDE</a:t>
          </a:r>
        </a:p>
      </xdr:txBody>
    </xdr:sp>
    <xdr:clientData fPrintsWithSheet="0"/>
  </xdr:twoCellAnchor>
  <xdr:twoCellAnchor editAs="absolute">
    <xdr:from>
      <xdr:col>10</xdr:col>
      <xdr:colOff>166721</xdr:colOff>
      <xdr:row>0</xdr:row>
      <xdr:rowOff>215900</xdr:rowOff>
    </xdr:from>
    <xdr:to>
      <xdr:col>11</xdr:col>
      <xdr:colOff>184328</xdr:colOff>
      <xdr:row>0</xdr:row>
      <xdr:rowOff>654812</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641801A9-6F62-314C-8FB9-F7F2907D99A3}"/>
            </a:ext>
          </a:extLst>
        </xdr:cNvPr>
        <xdr:cNvSpPr/>
      </xdr:nvSpPr>
      <xdr:spPr>
        <a:xfrm>
          <a:off x="11124281" y="215900"/>
          <a:ext cx="1145367"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lIns="0" rIns="0"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DISCRETIONARY</a:t>
          </a:r>
        </a:p>
      </xdr:txBody>
    </xdr:sp>
    <xdr:clientData fPrintsWithSheet="0"/>
  </xdr:twoCellAnchor>
  <xdr:twoCellAnchor editAs="absolute">
    <xdr:from>
      <xdr:col>11</xdr:col>
      <xdr:colOff>456230</xdr:colOff>
      <xdr:row>0</xdr:row>
      <xdr:rowOff>216282</xdr:rowOff>
    </xdr:from>
    <xdr:to>
      <xdr:col>12</xdr:col>
      <xdr:colOff>463474</xdr:colOff>
      <xdr:row>0</xdr:row>
      <xdr:rowOff>655194</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E9379A-24F6-A542-972E-B6BE6BCAE0B9}"/>
            </a:ext>
          </a:extLst>
        </xdr:cNvPr>
        <xdr:cNvSpPr/>
      </xdr:nvSpPr>
      <xdr:spPr>
        <a:xfrm>
          <a:off x="13247670" y="216282"/>
          <a:ext cx="1208664"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ANNUAL </a:t>
          </a:r>
        </a:p>
        <a:p>
          <a:pPr algn="ctr"/>
          <a:r>
            <a:rPr lang="en-US" sz="900" b="1">
              <a:solidFill>
                <a:schemeClr val="accent1">
                  <a:lumMod val="75000"/>
                </a:schemeClr>
              </a:solidFill>
              <a:latin typeface="Arial" panose="020B0604020202020204" pitchFamily="34" charset="0"/>
              <a:cs typeface="Arial" panose="020B0604020202020204" pitchFamily="34" charset="0"/>
            </a:rPr>
            <a:t>CASH FLOW</a:t>
          </a:r>
        </a:p>
      </xdr:txBody>
    </xdr:sp>
    <xdr:clientData fPrintsWithSheet="0"/>
  </xdr:twoCellAnchor>
  <xdr:twoCellAnchor editAs="absolute">
    <xdr:from>
      <xdr:col>8</xdr:col>
      <xdr:colOff>1019507</xdr:colOff>
      <xdr:row>0</xdr:row>
      <xdr:rowOff>215900</xdr:rowOff>
    </xdr:from>
    <xdr:to>
      <xdr:col>9</xdr:col>
      <xdr:colOff>1032034</xdr:colOff>
      <xdr:row>0</xdr:row>
      <xdr:rowOff>654812</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74596701-CCA1-BB41-A06F-56BD32830842}"/>
            </a:ext>
          </a:extLst>
        </xdr:cNvPr>
        <xdr:cNvSpPr/>
      </xdr:nvSpPr>
      <xdr:spPr>
        <a:xfrm>
          <a:off x="9721547" y="215900"/>
          <a:ext cx="1140287"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EXPENSES</a:t>
          </a:r>
        </a:p>
      </xdr:txBody>
    </xdr:sp>
    <xdr:clientData fPrintsWithSheet="0"/>
  </xdr:twoCellAnchor>
  <xdr:twoCellAnchor editAs="absolute">
    <xdr:from>
      <xdr:col>7</xdr:col>
      <xdr:colOff>669875</xdr:colOff>
      <xdr:row>0</xdr:row>
      <xdr:rowOff>215900</xdr:rowOff>
    </xdr:from>
    <xdr:to>
      <xdr:col>8</xdr:col>
      <xdr:colOff>746607</xdr:colOff>
      <xdr:row>0</xdr:row>
      <xdr:rowOff>654812</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40C3308D-074A-E148-9834-C466123EB441}"/>
            </a:ext>
          </a:extLst>
        </xdr:cNvPr>
        <xdr:cNvSpPr/>
      </xdr:nvSpPr>
      <xdr:spPr>
        <a:xfrm>
          <a:off x="8244155" y="215900"/>
          <a:ext cx="1204492" cy="438912"/>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900" b="1">
              <a:solidFill>
                <a:schemeClr val="accent1">
                  <a:lumMod val="75000"/>
                </a:schemeClr>
              </a:solidFill>
              <a:latin typeface="Arial" panose="020B0604020202020204" pitchFamily="34" charset="0"/>
              <a:cs typeface="Arial" panose="020B0604020202020204" pitchFamily="34" charset="0"/>
            </a:rPr>
            <a:t>INCOME</a:t>
          </a:r>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088.775679745369" backgroundQuery="1" createdVersion="6" refreshedVersion="8" minRefreshableVersion="3" recordCount="0" supportSubquery="1" supportAdvancedDrill="1" xr:uid="{00000000-000A-0000-FFFF-FFFF03000000}">
  <cacheSource type="external" connectionId="1"/>
  <cacheFields count="2">
    <cacheField name="[Savings].[Savings].[Savings]" caption="Savings" numFmtId="0" hierarchy="9" level="1">
      <sharedItems count="5">
        <s v="401k etc."/>
        <s v="Cash reserves"/>
        <s v="Other 1"/>
        <s v="Other 2"/>
        <s v="Savings/investment"/>
      </sharedItems>
    </cacheField>
    <cacheField name="[Measures].[Sum of Annual 4]" caption="Sum of Annual 4" numFmtId="0" hierarchy="21"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2" memberValueDatatype="130" unbalanced="0">
      <fieldsUsage count="2">
        <fieldUsage x="-1"/>
        <fieldUsage x="0"/>
      </fieldsUsage>
    </cacheHierarchy>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oneField="1" hidden="1">
      <fieldsUsage count="1">
        <fieldUsage x="1"/>
      </fieldsUsage>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088.775684837965" backgroundQuery="1" createdVersion="6" refreshedVersion="8" minRefreshableVersion="3" recordCount="0" supportSubquery="1" supportAdvancedDrill="1" xr:uid="{00000000-000A-0000-FFFF-FFFF02000000}">
  <cacheSource type="external" connectionId="1"/>
  <cacheFields count="2">
    <cacheField name="[Income].[Income].[Income]" caption="Income" numFmtId="0" hierarchy="6" level="1">
      <sharedItems count="6">
        <s v="Commissions/Bonus"/>
        <s v="Other 1"/>
        <s v="Other 2"/>
        <s v="Other 3"/>
        <s v="Other 4"/>
        <s v="Salary"/>
      </sharedItems>
    </cacheField>
    <cacheField name="[Measures].[Sum of Annual]" caption="Sum of Annual" numFmtId="0" hierarchy="17"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2" memberValueDatatype="130" unbalanced="0">
      <fieldsUsage count="2">
        <fieldUsage x="-1"/>
        <fieldUsage x="0"/>
      </fieldsUsage>
    </cacheHierarchy>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088.775690509261" backgroundQuery="1" createdVersion="6" refreshedVersion="8" minRefreshableVersion="3" recordCount="0" supportSubquery="1" supportAdvancedDrill="1" xr:uid="{00000000-000A-0000-FFFF-FFFF00000000}">
  <cacheSource type="external" connectionId="1"/>
  <cacheFields count="2">
    <cacheField name="[Expenses].[Expenses].[Expenses]" caption="Expenses" numFmtId="0" hierarchy="3" level="1">
      <sharedItems count="18">
        <s v="Clothing"/>
        <s v="Disability premiums"/>
        <s v="Electricity"/>
        <s v="Federal/SS/Medicare"/>
        <s v="Food"/>
        <s v="Garbage"/>
        <s v="Gas"/>
        <s v="Insurance"/>
        <s v="Internet"/>
        <s v="Medical/dental/Rx"/>
        <s v="Mortgage/rent"/>
        <s v="Other 1"/>
        <s v="Other 2"/>
        <s v="Phone"/>
        <s v="State income tax"/>
        <s v="Vehicle payments"/>
        <s v="Vehicle tax/fees"/>
        <s v="Water/sewer"/>
      </sharedItems>
    </cacheField>
    <cacheField name="[Measures].[Sum of Annual 3]" caption="Sum of Annual 3" numFmtId="0" hierarchy="20"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2" memberValueDatatype="130" unbalanced="0">
      <fieldsUsage count="2">
        <fieldUsage x="-1"/>
        <fieldUsage x="0"/>
      </fieldsUsage>
    </cacheHierarchy>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088.775696064811" backgroundQuery="1" createdVersion="6" refreshedVersion="8" minRefreshableVersion="3" recordCount="0" supportSubquery="1" supportAdvancedDrill="1" xr:uid="{00000000-000A-0000-FFFF-FFFF01000000}">
  <cacheSource type="external" connectionId="1"/>
  <cacheFields count="2">
    <cacheField name="[Discretionary].[Expenses].[Expenses]" caption="Expenses" numFmtId="0" level="1">
      <sharedItems count="11">
        <s v="Charity"/>
        <s v="Club memberships"/>
        <s v="Dining"/>
        <s v="Entertainment"/>
        <s v="Gifts"/>
        <s v="Home improvements"/>
        <s v="Other 1"/>
        <s v="Other 2"/>
        <s v="Personal care"/>
        <s v="Shopping"/>
        <s v="Travel"/>
      </sharedItems>
    </cacheField>
    <cacheField name="[Measures].[Sum of Annual 2]" caption="Sum of Annual 2" numFmtId="0" hierarchy="18" level="32767"/>
  </cacheFields>
  <cacheHierarchies count="22">
    <cacheHierarchy uniqueName="[Discretionary].[Expenses]" caption="Expenses" attribute="1" defaultMemberUniqueName="[Discretionary].[Expenses].[All]" allUniqueName="[Discretionary].[Expenses].[All]" dimensionUniqueName="[Discretionary]" displayFolder="" count="2" memberValueDatatype="130" unbalanced="0">
      <fieldsUsage count="2">
        <fieldUsage x="-1"/>
        <fieldUsage x="0"/>
      </fieldsUsage>
    </cacheHierarchy>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VT_Expenses1" cacheId="2" applyNumberFormats="0" applyBorderFormats="0" applyFontFormats="0" applyPatternFormats="0" applyAlignmentFormats="0" applyWidthHeightFormats="1" dataCaption="Values" updatedVersion="8" minRefreshableVersion="3" subtotalHiddenItems="1" itemPrintTitles="1" createdVersion="6" indent="0" outline="1" outlineData="1" multipleFieldFilters="0" chartFormat="1">
  <location ref="U9:V28" firstHeaderRow="1" firstDataRow="1" firstDataCol="1"/>
  <pivotFields count="2">
    <pivotField axis="axisRow" allDrilled="1" showAll="0" sortType="ascending" defaultAttributeDrillState="1">
      <items count="19">
        <item x="0"/>
        <item x="1"/>
        <item x="2"/>
        <item x="3"/>
        <item x="4"/>
        <item x="5"/>
        <item x="6"/>
        <item x="7"/>
        <item x="8"/>
        <item x="9"/>
        <item x="10"/>
        <item x="11"/>
        <item x="12"/>
        <item x="13"/>
        <item x="14"/>
        <item x="15"/>
        <item x="16"/>
        <item x="17"/>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9">
    <i>
      <x v="11"/>
    </i>
    <i>
      <x v="12"/>
    </i>
    <i>
      <x v="5"/>
    </i>
    <i>
      <x v="16"/>
    </i>
    <i>
      <x v="7"/>
    </i>
    <i>
      <x v="8"/>
    </i>
    <i>
      <x v="6"/>
    </i>
    <i>
      <x v="17"/>
    </i>
    <i>
      <x v="13"/>
    </i>
    <i>
      <x v="9"/>
    </i>
    <i>
      <x v="2"/>
    </i>
    <i>
      <x/>
    </i>
    <i>
      <x v="1"/>
    </i>
    <i>
      <x v="14"/>
    </i>
    <i>
      <x v="15"/>
    </i>
    <i>
      <x v="4"/>
    </i>
    <i>
      <x v="3"/>
    </i>
    <i>
      <x v="10"/>
    </i>
    <i t="grand">
      <x/>
    </i>
  </rowItems>
  <colItems count="1">
    <i/>
  </colItems>
  <dataFields count="1">
    <dataField name="Sum of Annual" fld="1" baseField="0" baseItem="7" numFmtId="5"/>
  </dataFields>
  <formats count="24">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Expenses">
        <x15:activeTabTopLevelEntity name="[Expenses]"/>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VT_Expenses2" cacheId="3"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1">
  <location ref="X9:Y21" firstHeaderRow="1" firstDataRow="1" firstDataCol="1"/>
  <pivotFields count="2">
    <pivotField axis="axisRow" allDrilled="1" showAll="0" sortType="a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2">
    <i>
      <x v="7"/>
    </i>
    <i>
      <x v="6"/>
    </i>
    <i>
      <x v="1"/>
    </i>
    <i>
      <x v="8"/>
    </i>
    <i>
      <x v="4"/>
    </i>
    <i>
      <x/>
    </i>
    <i>
      <x v="3"/>
    </i>
    <i>
      <x v="2"/>
    </i>
    <i>
      <x v="9"/>
    </i>
    <i>
      <x v="10"/>
    </i>
    <i>
      <x v="5"/>
    </i>
    <i t="grand">
      <x/>
    </i>
  </rowItems>
  <colItems count="1">
    <i/>
  </colItems>
  <dataFields count="1">
    <dataField name="Sum of Annual" fld="1" baseField="0" baseItem="6" numFmtId="169"/>
  </dataFields>
  <formats count="24">
    <format dxfId="53">
      <pivotArea type="all" dataOnly="0" outline="0" fieldPosition="0"/>
    </format>
    <format dxfId="52">
      <pivotArea outline="0" collapsedLevelsAreSubtotals="1" fieldPosition="0"/>
    </format>
    <format dxfId="51">
      <pivotArea field="0" type="button" dataOnly="0" labelOnly="1" outline="0" axis="axisRow" fieldPosition="0"/>
    </format>
    <format dxfId="50">
      <pivotArea dataOnly="0" labelOnly="1" fieldPosition="0">
        <references count="1">
          <reference field="0" count="0"/>
        </references>
      </pivotArea>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grandRow="1" outline="0" fieldPosition="0"/>
    </format>
    <format dxfId="42">
      <pivotArea dataOnly="0" labelOnly="1" outline="0" axis="axisValues" fieldPosition="0"/>
    </format>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0" type="button" dataOnly="0" labelOnly="1" outline="0" axis="axisRow" fieldPosition="0"/>
    </format>
    <format dxfId="32">
      <pivotArea dataOnly="0" labelOnly="1" fieldPosition="0">
        <references count="1">
          <reference field="0" count="0"/>
        </references>
      </pivotArea>
    </format>
    <format dxfId="31">
      <pivotArea dataOnly="0" labelOnly="1" grandRow="1" outline="0" fieldPosition="0"/>
    </format>
    <format dxfId="30">
      <pivotArea dataOnly="0" labelOnly="1" outline="0" axis="axisValues" fieldPosition="0"/>
    </format>
  </formats>
  <chartFormats count="1">
    <chartFormat chart="0" format="2"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Discretionary">
        <x15:activeTabTopLevelEntity name="[Discretionary]"/>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VT_Income" cacheId="1" applyNumberFormats="0" applyBorderFormats="0" applyFontFormats="0" applyPatternFormats="0" applyAlignmentFormats="0" applyWidthHeightFormats="1" dataCaption="Values" updatedVersion="8" minRefreshableVersion="3" subtotalHiddenItems="1" itemPrintTitles="1" createdVersion="6" indent="0" outline="1" outlineData="1" multipleFieldFilters="0" chartFormat="1">
  <location ref="R9:S16" firstHeaderRow="1" firstDataRow="1" firstDataCol="1"/>
  <pivotFields count="2">
    <pivotField axis="axisRow" allDrilled="1" showAll="0" sortType="ascending" defaultAttributeDrillState="1">
      <items count="7">
        <item x="0"/>
        <item x="1"/>
        <item x="2"/>
        <item x="3"/>
        <item x="4"/>
        <item x="5"/>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7">
    <i>
      <x v="2"/>
    </i>
    <i>
      <x v="3"/>
    </i>
    <i>
      <x v="4"/>
    </i>
    <i>
      <x/>
    </i>
    <i>
      <x v="1"/>
    </i>
    <i>
      <x v="5"/>
    </i>
    <i t="grand">
      <x/>
    </i>
  </rowItems>
  <colItems count="1">
    <i/>
  </colItems>
  <dataFields count="1">
    <dataField name="Annual Income" fld="1" baseField="0" baseItem="1" numFmtId="169"/>
  </dataFields>
  <formats count="24">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fieldPosition="0">
        <references count="1">
          <reference field="0" count="0"/>
        </references>
      </pivotArea>
    </format>
    <format dxfId="67">
      <pivotArea dataOnly="0" labelOnly="1" grandRow="1" outline="0"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8"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Income">
        <x15:activeTabTopLevelEntity name="[Incom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VT_Savings" cacheId="0"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1">
  <location ref="AA9:AB15" firstHeaderRow="1" firstDataRow="1" firstDataCol="1"/>
  <pivotFields count="2">
    <pivotField axis="axisRow" allDrilled="1" showAll="0" sortType="ascending" defaultAttributeDrillState="1">
      <items count="6">
        <item x="0"/>
        <item x="1"/>
        <item x="2"/>
        <item x="3"/>
        <item x="4"/>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6">
    <i>
      <x v="2"/>
    </i>
    <i>
      <x v="3"/>
    </i>
    <i>
      <x v="1"/>
    </i>
    <i>
      <x v="4"/>
    </i>
    <i>
      <x/>
    </i>
    <i t="grand">
      <x/>
    </i>
  </rowItems>
  <colItems count="1">
    <i/>
  </colItems>
  <dataFields count="1">
    <dataField name="Sum of Annual" fld="1" baseField="0" baseItem="2" numFmtId="169"/>
  </dataFields>
  <formats count="24">
    <format dxfId="101">
      <pivotArea type="all" dataOnly="0" outline="0" fieldPosition="0"/>
    </format>
    <format dxfId="100">
      <pivotArea outline="0" collapsedLevelsAreSubtotals="1" fieldPosition="0"/>
    </format>
    <format dxfId="99">
      <pivotArea field="0" type="button" dataOnly="0" labelOnly="1" outline="0" axis="axisRow" fieldPosition="0"/>
    </format>
    <format dxfId="98">
      <pivotArea dataOnly="0" labelOnly="1" fieldPosition="0">
        <references count="1">
          <reference field="0" count="0"/>
        </references>
      </pivotArea>
    </format>
    <format dxfId="97">
      <pivotArea dataOnly="0" labelOnly="1" grandRow="1" outline="0" fieldPosition="0"/>
    </format>
    <format dxfId="96">
      <pivotArea dataOnly="0" labelOnly="1" outline="0" axis="axisValues" fieldPosition="0"/>
    </format>
    <format dxfId="95">
      <pivotArea type="all" dataOnly="0" outline="0" fieldPosition="0"/>
    </format>
    <format dxfId="94">
      <pivotArea outline="0" collapsedLevelsAreSubtotals="1" fieldPosition="0"/>
    </format>
    <format dxfId="93">
      <pivotArea field="0" type="button" dataOnly="0" labelOnly="1" outline="0" axis="axisRow" fieldPosition="0"/>
    </format>
    <format dxfId="92">
      <pivotArea dataOnly="0" labelOnly="1" fieldPosition="0">
        <references count="1">
          <reference field="0" count="0"/>
        </references>
      </pivotArea>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field="0" type="button" dataOnly="0" labelOnly="1" outline="0" axis="axisRow" fieldPosition="0"/>
    </format>
    <format dxfId="86">
      <pivotArea dataOnly="0" labelOnly="1" fieldPosition="0">
        <references count="1">
          <reference field="0" count="0"/>
        </references>
      </pivotArea>
    </format>
    <format dxfId="85">
      <pivotArea dataOnly="0" labelOnly="1" grandRow="1" outline="0"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0" type="button" dataOnly="0" labelOnly="1" outline="0" axis="axisRow" fieldPosition="0"/>
    </format>
    <format dxfId="80">
      <pivotArea dataOnly="0" labelOnly="1" fieldPosition="0">
        <references count="1">
          <reference field="0" count="0"/>
        </references>
      </pivotArea>
    </format>
    <format dxfId="79">
      <pivotArea dataOnly="0" labelOnly="1" grandRow="1" outline="0" fieldPosition="0"/>
    </format>
    <format dxfId="7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Savings">
        <x15:activeTabTopLevelEntity name="[Savings]"/>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Daily" displayName="Daily" ref="G4:K48" totalsRowCount="1" headerRowDxfId="119">
  <autoFilter ref="G4:K47" xr:uid="{00000000-0009-0000-0100-00000C000000}">
    <filterColumn colId="0" hiddenButton="1"/>
    <filterColumn colId="1" hiddenButton="1"/>
    <filterColumn colId="2" hiddenButton="1"/>
    <filterColumn colId="3" hiddenButton="1"/>
    <filterColumn colId="4" hiddenButton="1"/>
  </autoFilter>
  <tableColumns count="5">
    <tableColumn id="1" xr3:uid="{00000000-0010-0000-0000-000001000000}" name="Type" totalsRowLabel="Total"/>
    <tableColumn id="2" xr3:uid="{00000000-0010-0000-0000-000002000000}" name="Description"/>
    <tableColumn id="3" xr3:uid="{00000000-0010-0000-0000-000003000000}" name="Daily" totalsRowFunction="custom">
      <totalsRowFormula>SUMIF(Daily[Type],"Income",Daily[Daily])-SUMIF(Daily[Type],"&lt;&gt;Income",Daily[Daily])</totalsRowFormula>
    </tableColumn>
    <tableColumn id="14" xr3:uid="{00000000-0010-0000-0000-00000E000000}" name="Monthly" totalsRowFunction="custom">
      <calculatedColumnFormula>Daily[[#This Row],[Annual]]/12</calculatedColumnFormula>
      <totalsRowFormula>SUMIF(Daily[Type],"Income",Daily[Monthly])-SUMIF(Daily[Type],"&lt;&gt;Income",Daily[Monthly])</totalsRowFormula>
    </tableColumn>
    <tableColumn id="15" xr3:uid="{00000000-0010-0000-0000-00000F000000}" name="Annual" totalsRowFunction="custom">
      <calculatedColumnFormula>Daily[[#This Row],[Daily]]*365</calculatedColumnFormula>
      <totalsRowFormula>SUMIF(Daily[Type],"Income",Daily[Annual])-SUMIF(Daily[Type],"&lt;&gt;Income",Daily[Annual])</totalsRowFormula>
    </tableColumn>
  </tableColumns>
  <tableStyleInfo name="Daily Summary" showFirstColumn="0" showLastColumn="0" showRowStripes="0" showColumnStripes="0"/>
  <extLst>
    <ext xmlns:x14="http://schemas.microsoft.com/office/spreadsheetml/2009/9/main" uri="{504A1905-F514-4f6f-8877-14C23A59335A}">
      <x14:table altTextSummary="Select Type, enter description and daily cash, and Monthly and Annual cash flows are automatically calculated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694ECF-D432-CE41-9B99-B184D7712C23}" name="Table2" displayName="Table2" ref="B4:E8" totalsRowShown="0" headerRowDxfId="118">
  <autoFilter ref="B4:E8" xr:uid="{0C694ECF-D432-CE41-9B99-B184D7712C23}">
    <filterColumn colId="0" hiddenButton="1"/>
    <filterColumn colId="1" hiddenButton="1"/>
    <filterColumn colId="2" hiddenButton="1"/>
    <filterColumn colId="3" hiddenButton="1"/>
  </autoFilter>
  <tableColumns count="4">
    <tableColumn id="1" xr3:uid="{E227FE4D-F0A3-674F-8935-4B39D25D27A3}" name="Totals"/>
    <tableColumn id="3" xr3:uid="{320FC335-FB4A-934F-8867-9E7D7FA617E8}" name="Daily">
      <calculatedColumnFormula>SUMIF(Daily[Type],$B5,Daily[Daily])</calculatedColumnFormula>
    </tableColumn>
    <tableColumn id="4" xr3:uid="{3CA12B18-D7E9-B344-8905-A35C48559DB9}" name="Monthly">
      <calculatedColumnFormula>SUMIF(Daily[Type],$B5,Daily[Monthly])</calculatedColumnFormula>
    </tableColumn>
    <tableColumn id="5" xr3:uid="{289F2424-DC0C-174F-BA3E-CA79F357C492}" name="Annual ">
      <calculatedColumnFormula>SUMIF(Daily[Type],$B5,Daily[Annual])</calculatedColumnFormula>
    </tableColumn>
  </tableColumns>
  <tableStyleInfo name="Daily Summary"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Monthly" displayName="Monthly" ref="B3:P47" totalsRowCount="1" headerRowDxfId="117">
  <autoFilter ref="B3:P4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ype" totalsRowLabel="Total" totalsRowDxfId="116"/>
    <tableColumn id="2" xr3:uid="{00000000-0010-0000-0100-000002000000}" name="Descriptions" totalsRowDxfId="115"/>
    <tableColumn id="3" xr3:uid="{00000000-0010-0000-0100-000003000000}" name="Jan" totalsRowFunction="custom" totalsRowDxfId="114">
      <totalsRowFormula>SUMIF(Monthly[Type],"Income",Monthly[Jan])-SUMIF(Monthly[Type],"&lt;&gt;Income",Monthly[Jan])</totalsRowFormula>
    </tableColumn>
    <tableColumn id="4" xr3:uid="{00000000-0010-0000-0100-000004000000}" name="Feb" totalsRowFunction="custom" totalsRowDxfId="113">
      <totalsRowFormula>SUMIF(Monthly[Type],"Income",Monthly[Feb])-SUMIF(Monthly[Type],"&lt;&gt;Income",Monthly[Feb])</totalsRowFormula>
    </tableColumn>
    <tableColumn id="5" xr3:uid="{00000000-0010-0000-0100-000005000000}" name="Mar" totalsRowFunction="custom" totalsRowDxfId="112">
      <totalsRowFormula>SUMIF(Monthly[Type],"Income",Monthly[Mar])-SUMIF(Monthly[Type],"&lt;&gt;Income",Monthly[Mar])</totalsRowFormula>
    </tableColumn>
    <tableColumn id="6" xr3:uid="{00000000-0010-0000-0100-000006000000}" name="Apr" totalsRowFunction="custom" totalsRowDxfId="111">
      <totalsRowFormula>SUMIF(Monthly[Type],"Income",Monthly[Apr])-SUMIF(Monthly[Type],"&lt;&gt;Income",Monthly[Apr])</totalsRowFormula>
    </tableColumn>
    <tableColumn id="7" xr3:uid="{00000000-0010-0000-0100-000007000000}" name="May" totalsRowFunction="custom" totalsRowDxfId="110">
      <totalsRowFormula>SUMIF(Monthly[Type],"Income",Monthly[May])-SUMIF(Monthly[Type],"&lt;&gt;Income",Monthly[May])</totalsRowFormula>
    </tableColumn>
    <tableColumn id="8" xr3:uid="{00000000-0010-0000-0100-000008000000}" name="Jun" totalsRowFunction="custom" totalsRowDxfId="109">
      <totalsRowFormula>SUMIF(Monthly[Type],"Income",Monthly[Jun])-SUMIF(Monthly[Type],"&lt;&gt;Income",Monthly[Jun])</totalsRowFormula>
    </tableColumn>
    <tableColumn id="9" xr3:uid="{00000000-0010-0000-0100-000009000000}" name="Jul" totalsRowFunction="custom" totalsRowDxfId="108">
      <totalsRowFormula>SUMIF(Monthly[Type],"Income",Monthly[Jul])-SUMIF(Monthly[Type],"&lt;&gt;Income",Monthly[Jul])</totalsRowFormula>
    </tableColumn>
    <tableColumn id="10" xr3:uid="{00000000-0010-0000-0100-00000A000000}" name="Aug" totalsRowFunction="custom" totalsRowDxfId="107">
      <totalsRowFormula>SUMIF(Monthly[Type],"Income",Monthly[Aug])-SUMIF(Monthly[Type],"&lt;&gt;Income",Monthly[Aug])</totalsRowFormula>
    </tableColumn>
    <tableColumn id="11" xr3:uid="{00000000-0010-0000-0100-00000B000000}" name="Sep" totalsRowFunction="custom" totalsRowDxfId="106">
      <totalsRowFormula>SUMIF(Monthly[Type],"Income",Monthly[Sep])-SUMIF(Monthly[Type],"&lt;&gt;Income",Monthly[Sep])</totalsRowFormula>
    </tableColumn>
    <tableColumn id="12" xr3:uid="{00000000-0010-0000-0100-00000C000000}" name="Oct" totalsRowFunction="custom" totalsRowDxfId="105">
      <totalsRowFormula>SUMIF(Monthly[Type],"Income",Monthly[Oct])-SUMIF(Monthly[Type],"&lt;&gt;Income",Monthly[Oct])</totalsRowFormula>
    </tableColumn>
    <tableColumn id="13" xr3:uid="{00000000-0010-0000-0100-00000D000000}" name="Nov" totalsRowFunction="custom" totalsRowDxfId="104">
      <totalsRowFormula>SUMIF(Monthly[Type],"Income",Monthly[Nov])-SUMIF(Monthly[Type],"&lt;&gt;Income",Monthly[Nov])</totalsRowFormula>
    </tableColumn>
    <tableColumn id="14" xr3:uid="{00000000-0010-0000-0100-00000E000000}" name="Dec" totalsRowFunction="custom" totalsRowDxfId="103">
      <totalsRowFormula>SUMIF(Monthly[Type],"Income",Monthly[Dec])-SUMIF(Monthly[Type],"&lt;&gt;Income",Monthly[Dec])</totalsRowFormula>
    </tableColumn>
    <tableColumn id="15" xr3:uid="{00000000-0010-0000-0100-00000F000000}" name="Total" totalsRowFunction="custom" totalsRowDxfId="102">
      <calculatedColumnFormula>SUM(Monthly[[#This Row],[Jan]:[Dec]])</calculatedColumnFormula>
      <totalsRowFormula>SUMIF(Monthly[Type],"Income",Monthly[Total])-SUMIF(Monthly[Type],"&lt;&gt;Income",Monthly[Total])</totalsRowFormula>
    </tableColumn>
  </tableColumns>
  <tableStyleInfo name="Daily Summary" showFirstColumn="0" showLastColumn="0" showRowStripes="1" showColumnStripes="0"/>
  <extLst>
    <ext xmlns:x14="http://schemas.microsoft.com/office/spreadsheetml/2009/9/main" uri="{504A1905-F514-4f6f-8877-14C23A59335A}">
      <x14:table altTextSummary="Select Type and enter Description and cash flow for each month in this table. Total and sparklines are automatically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ncome" displayName="Income" ref="B3:D10" totalsRowCount="1">
  <tableColumns count="3">
    <tableColumn id="1" xr3:uid="{00000000-0010-0000-0200-000001000000}" name="Income" totalsRowLabel="Total" totalsRowDxfId="5"/>
    <tableColumn id="2" xr3:uid="{00000000-0010-0000-0200-000002000000}" name="Annual" totalsRowFunction="sum" totalsRowDxfId="4"/>
    <tableColumn id="3" xr3:uid="{00000000-0010-0000-0200-000003000000}" name="Monthly" totalsRowFunction="sum" totalsRowDxfId="3">
      <calculatedColumnFormula>Income[[#This Row],[Annual]]/12</calculatedColumnFormula>
    </tableColumn>
  </tableColumns>
  <tableStyleInfo name="Daily Summary" showFirstColumn="1" showLastColumn="1" showRowStripes="0" showColumnStripes="0"/>
  <extLst>
    <ext xmlns:x14="http://schemas.microsoft.com/office/spreadsheetml/2009/9/main" uri="{504A1905-F514-4f6f-8877-14C23A59335A}">
      <x14:table altTextSummary="Enter Income items and Annual income in this table. Monthly income is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Expenses" displayName="Expenses" ref="B3:D22" totalsRowCount="1" headerRowDxfId="2">
  <tableColumns count="3">
    <tableColumn id="1" xr3:uid="{00000000-0010-0000-0300-000001000000}" name="Expenses" totalsRowLabel="Total"/>
    <tableColumn id="2" xr3:uid="{00000000-0010-0000-0300-000002000000}" name="Annual" totalsRowFunction="sum"/>
    <tableColumn id="3" xr3:uid="{00000000-0010-0000-0300-000003000000}" name="Monthly" totalsRowFunction="sum">
      <calculatedColumnFormula>Expenses[[#This Row],[Annual]]/12</calculatedColumnFormula>
    </tableColumn>
  </tableColumns>
  <tableStyleInfo name="Daily Summary" showFirstColumn="1" showLastColumn="1" showRowStripes="0" showColumnStripes="0"/>
  <extLst>
    <ext xmlns:x14="http://schemas.microsoft.com/office/spreadsheetml/2009/9/main" uri="{504A1905-F514-4f6f-8877-14C23A59335A}">
      <x14:table altTextSummary="Enter Expense items and Annual expenses in this table. Monthly expense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Discretionary" displayName="Discretionary" ref="B3:D15" totalsRowCount="1" headerRowDxfId="1">
  <tableColumns count="3">
    <tableColumn id="1" xr3:uid="{00000000-0010-0000-0400-000001000000}" name="Expenses" totalsRowLabel="Total"/>
    <tableColumn id="2" xr3:uid="{00000000-0010-0000-0400-000002000000}" name="Annual" totalsRowFunction="sum"/>
    <tableColumn id="3" xr3:uid="{00000000-0010-0000-0400-000003000000}" name="Monthly" totalsRowFunction="sum">
      <calculatedColumnFormula>Discretionary[[#This Row],[Annual]]/12</calculatedColumnFormula>
    </tableColumn>
  </tableColumns>
  <tableStyleInfo name="Daily Summary" showFirstColumn="1" showLastColumn="1" showRowStripes="0" showColumnStripes="0"/>
  <extLst>
    <ext xmlns:x14="http://schemas.microsoft.com/office/spreadsheetml/2009/9/main" uri="{504A1905-F514-4f6f-8877-14C23A59335A}">
      <x14:table altTextSummary="Enter Discretionary Expense items and Annual discretionary expenses in this table. Monthly discretionary expenses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5000000}" name="Savings" displayName="Savings" ref="B3:D9" totalsRowCount="1" headerRowDxfId="0">
  <tableColumns count="3">
    <tableColumn id="1" xr3:uid="{00000000-0010-0000-0500-000001000000}" name="Savings" totalsRowLabel="Total"/>
    <tableColumn id="2" xr3:uid="{00000000-0010-0000-0500-000002000000}" name="Annual" totalsRowFunction="sum"/>
    <tableColumn id="3" xr3:uid="{00000000-0010-0000-0500-000003000000}" name="Monthly" totalsRowFunction="sum">
      <calculatedColumnFormula>Savings[[#This Row],[Annual]]/12</calculatedColumnFormula>
    </tableColumn>
  </tableColumns>
  <tableStyleInfo name="Daily Summary" showFirstColumn="0" showLastColumn="0" showRowStripes="0" showColumnStripes="0"/>
  <extLst>
    <ext xmlns:x14="http://schemas.microsoft.com/office/spreadsheetml/2009/9/main" uri="{504A1905-F514-4f6f-8877-14C23A59335A}">
      <x14:table altTextSummary="Enter Savings items and Annual savings in this table. Monthly savings are automatically calculated"/>
    </ext>
  </extLst>
</table>
</file>

<file path=xl/theme/theme1.xml><?xml version="1.0" encoding="utf-8"?>
<a:theme xmlns:a="http://schemas.openxmlformats.org/drawingml/2006/main" name="Office Theme">
  <a:themeElements>
    <a:clrScheme name="Blue-Purple-Green">
      <a:dk1>
        <a:srgbClr val="000000"/>
      </a:dk1>
      <a:lt1>
        <a:srgbClr val="FFFFFF"/>
      </a:lt1>
      <a:dk2>
        <a:srgbClr val="44546A"/>
      </a:dk2>
      <a:lt2>
        <a:srgbClr val="E7E6E6"/>
      </a:lt2>
      <a:accent1>
        <a:srgbClr val="3234F4"/>
      </a:accent1>
      <a:accent2>
        <a:srgbClr val="D4A8F3"/>
      </a:accent2>
      <a:accent3>
        <a:srgbClr val="D0E582"/>
      </a:accent3>
      <a:accent4>
        <a:srgbClr val="F0E2CF"/>
      </a:accent4>
      <a:accent5>
        <a:srgbClr val="E8E7ED"/>
      </a:accent5>
      <a:accent6>
        <a:srgbClr val="005D3D"/>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X35"/>
  <sheetViews>
    <sheetView showGridLines="0" tabSelected="1" zoomScaleNormal="100" workbookViewId="0"/>
  </sheetViews>
  <sheetFormatPr defaultColWidth="8.8984375" defaultRowHeight="13.8" x14ac:dyDescent="0.25"/>
  <cols>
    <col min="1" max="1" width="2.796875" style="2" customWidth="1"/>
    <col min="2" max="4" width="30.796875" style="2" customWidth="1"/>
    <col min="5" max="15" width="10.796875" style="2" customWidth="1"/>
    <col min="16" max="16" width="2.796875" style="2" customWidth="1"/>
    <col min="17" max="16384" width="8.8984375" style="2"/>
  </cols>
  <sheetData>
    <row r="1" spans="1:24" s="7" customFormat="1" ht="70.05" customHeight="1" x14ac:dyDescent="0.25">
      <c r="A1" s="93"/>
      <c r="B1" s="94" t="s">
        <v>35</v>
      </c>
      <c r="C1" s="92"/>
      <c r="D1" s="92"/>
      <c r="E1" s="93"/>
      <c r="F1" s="93"/>
      <c r="G1" s="93"/>
      <c r="H1" s="93"/>
      <c r="I1" s="93"/>
      <c r="J1" s="93"/>
      <c r="K1" s="93"/>
      <c r="L1" s="93"/>
      <c r="M1" s="93"/>
      <c r="N1" s="93"/>
      <c r="O1" s="93"/>
    </row>
    <row r="2" spans="1:24" s="1" customFormat="1" ht="70.05" customHeight="1" thickBot="1" x14ac:dyDescent="0.3">
      <c r="A2" s="4"/>
      <c r="B2" s="80" t="s">
        <v>92</v>
      </c>
      <c r="C2" s="80"/>
      <c r="D2" s="80"/>
      <c r="E2" s="8"/>
      <c r="F2" s="8"/>
      <c r="G2" s="8"/>
      <c r="H2" s="8"/>
      <c r="I2" s="8"/>
      <c r="J2" s="8"/>
      <c r="K2" s="8"/>
      <c r="L2" s="8"/>
      <c r="M2" s="4"/>
      <c r="N2" s="4"/>
      <c r="O2" s="4"/>
      <c r="P2" s="4"/>
      <c r="Q2" s="4"/>
      <c r="R2" s="4"/>
      <c r="S2" s="4"/>
      <c r="T2" s="4"/>
      <c r="U2" s="4"/>
      <c r="V2" s="4"/>
      <c r="W2" s="4"/>
      <c r="X2" s="4"/>
    </row>
    <row r="3" spans="1:24" s="63" customFormat="1" ht="45" customHeight="1" thickTop="1" thickBot="1" x14ac:dyDescent="0.3">
      <c r="A3" s="61"/>
      <c r="B3" s="39" t="s">
        <v>56</v>
      </c>
      <c r="C3" s="45" t="s">
        <v>57</v>
      </c>
      <c r="D3" s="45" t="s">
        <v>58</v>
      </c>
      <c r="E3" s="62"/>
      <c r="F3" s="62"/>
      <c r="G3" s="62"/>
      <c r="H3" s="62"/>
      <c r="I3" s="62"/>
      <c r="J3" s="62"/>
      <c r="K3" s="62"/>
      <c r="L3" s="62"/>
      <c r="M3" s="61"/>
      <c r="N3" s="61"/>
      <c r="O3" s="61"/>
      <c r="P3" s="61"/>
      <c r="Q3" s="61"/>
      <c r="R3" s="61"/>
      <c r="S3" s="61"/>
      <c r="T3" s="61"/>
      <c r="U3" s="61"/>
      <c r="V3" s="61"/>
      <c r="W3" s="61"/>
      <c r="X3" s="61"/>
    </row>
    <row r="4" spans="1:24" s="46" customFormat="1" ht="19.95" customHeight="1" thickTop="1" x14ac:dyDescent="0.25">
      <c r="A4" s="44"/>
      <c r="B4" s="47"/>
      <c r="C4" s="48"/>
      <c r="D4" s="48"/>
      <c r="E4" s="44"/>
      <c r="F4" s="44"/>
      <c r="G4" s="44"/>
      <c r="H4" s="44"/>
      <c r="I4" s="44"/>
      <c r="J4" s="44"/>
      <c r="K4" s="44"/>
      <c r="L4" s="44"/>
      <c r="M4" s="44"/>
      <c r="N4" s="44"/>
      <c r="O4" s="44"/>
      <c r="P4" s="44"/>
      <c r="Q4" s="44"/>
      <c r="R4" s="44"/>
      <c r="S4" s="44"/>
      <c r="T4" s="44"/>
      <c r="U4" s="44"/>
      <c r="V4" s="44"/>
      <c r="W4" s="44"/>
      <c r="X4" s="44"/>
    </row>
    <row r="5" spans="1:24" s="3" customFormat="1" ht="127.8" customHeight="1" x14ac:dyDescent="0.25">
      <c r="A5" s="5"/>
      <c r="B5" s="49" t="s">
        <v>48</v>
      </c>
      <c r="C5" s="50" t="s">
        <v>95</v>
      </c>
      <c r="D5" s="50" t="s">
        <v>55</v>
      </c>
      <c r="E5" s="5"/>
      <c r="F5" s="5"/>
      <c r="G5" s="5"/>
      <c r="H5" s="5"/>
      <c r="I5" s="5"/>
      <c r="J5" s="5"/>
      <c r="K5" s="5"/>
      <c r="L5" s="5"/>
      <c r="M5" s="5"/>
      <c r="N5" s="5"/>
      <c r="O5" s="5"/>
      <c r="P5" s="5"/>
      <c r="Q5" s="5"/>
      <c r="R5" s="5"/>
      <c r="S5" s="5"/>
      <c r="T5" s="5"/>
      <c r="U5" s="5"/>
      <c r="V5" s="5"/>
      <c r="W5" s="5"/>
      <c r="X5" s="5"/>
    </row>
    <row r="6" spans="1:24" x14ac:dyDescent="0.25">
      <c r="A6" s="6"/>
      <c r="B6" s="6"/>
      <c r="C6" s="6"/>
      <c r="D6" s="6"/>
      <c r="E6" s="6"/>
      <c r="F6" s="6"/>
      <c r="G6" s="6"/>
      <c r="H6" s="6"/>
      <c r="I6" s="6"/>
      <c r="J6" s="6"/>
      <c r="K6" s="6"/>
      <c r="L6" s="6"/>
      <c r="M6" s="6"/>
      <c r="N6" s="6"/>
      <c r="O6" s="6"/>
      <c r="P6" s="6"/>
      <c r="Q6" s="6"/>
      <c r="R6" s="6"/>
      <c r="S6" s="6"/>
      <c r="T6" s="6"/>
      <c r="U6" s="6"/>
      <c r="V6" s="6"/>
      <c r="W6" s="6"/>
      <c r="X6" s="6"/>
    </row>
    <row r="7" spans="1:24" x14ac:dyDescent="0.25">
      <c r="A7" s="6"/>
      <c r="B7" s="6"/>
      <c r="C7" s="6"/>
      <c r="D7" s="6"/>
      <c r="E7" s="6"/>
      <c r="F7" s="6"/>
      <c r="G7" s="6"/>
      <c r="H7" s="6"/>
      <c r="I7" s="6"/>
      <c r="J7" s="6"/>
      <c r="K7" s="6"/>
      <c r="L7" s="6"/>
      <c r="M7" s="6"/>
      <c r="N7" s="6"/>
      <c r="O7" s="6"/>
      <c r="P7" s="6"/>
      <c r="Q7" s="6"/>
      <c r="R7" s="6"/>
      <c r="S7" s="6"/>
      <c r="T7" s="6"/>
      <c r="U7" s="6"/>
      <c r="V7" s="6"/>
      <c r="W7" s="6"/>
      <c r="X7" s="6"/>
    </row>
    <row r="8" spans="1:24" x14ac:dyDescent="0.25">
      <c r="A8" s="6"/>
      <c r="B8" s="6"/>
      <c r="C8" s="6"/>
      <c r="D8" s="6"/>
      <c r="E8" s="6"/>
      <c r="F8" s="6"/>
      <c r="G8" s="6"/>
      <c r="H8" s="6"/>
      <c r="I8" s="6"/>
      <c r="J8" s="6"/>
      <c r="K8" s="6"/>
      <c r="L8" s="6"/>
      <c r="M8" s="6"/>
      <c r="N8" s="6"/>
      <c r="O8" s="6"/>
      <c r="P8" s="6"/>
      <c r="Q8" s="6"/>
      <c r="R8" s="6"/>
      <c r="S8" s="6"/>
      <c r="T8" s="6"/>
      <c r="U8" s="6"/>
      <c r="V8" s="6"/>
      <c r="W8" s="6"/>
      <c r="X8" s="6"/>
    </row>
    <row r="9" spans="1:24" x14ac:dyDescent="0.25">
      <c r="A9" s="6"/>
      <c r="B9" s="6"/>
      <c r="C9" s="6"/>
      <c r="D9" s="6"/>
      <c r="E9" s="6"/>
      <c r="F9" s="6"/>
      <c r="G9" s="6"/>
      <c r="H9" s="6"/>
      <c r="I9" s="6"/>
      <c r="J9" s="6"/>
      <c r="K9" s="6"/>
      <c r="L9" s="6"/>
      <c r="M9" s="6"/>
      <c r="N9" s="6"/>
      <c r="O9" s="6"/>
      <c r="P9" s="6"/>
      <c r="Q9" s="6"/>
      <c r="R9" s="6"/>
      <c r="S9" s="6"/>
      <c r="T9" s="6"/>
      <c r="U9" s="6"/>
      <c r="V9" s="6"/>
      <c r="W9" s="6"/>
      <c r="X9" s="6"/>
    </row>
    <row r="10" spans="1:24" x14ac:dyDescent="0.25">
      <c r="A10" s="6"/>
      <c r="B10" s="6"/>
      <c r="C10" s="6"/>
      <c r="D10" s="6"/>
      <c r="E10" s="6"/>
      <c r="F10" s="6"/>
      <c r="G10" s="6"/>
      <c r="H10" s="6"/>
      <c r="I10" s="6"/>
      <c r="J10" s="6"/>
      <c r="K10" s="6"/>
      <c r="L10" s="6"/>
      <c r="M10" s="6"/>
      <c r="N10" s="6"/>
      <c r="O10" s="6"/>
      <c r="P10" s="6"/>
      <c r="Q10" s="6"/>
      <c r="R10" s="6"/>
      <c r="S10" s="6"/>
      <c r="T10" s="6"/>
      <c r="U10" s="6"/>
      <c r="V10" s="6"/>
      <c r="W10" s="6"/>
      <c r="X10" s="6"/>
    </row>
    <row r="11" spans="1:24" x14ac:dyDescent="0.25">
      <c r="A11" s="6"/>
      <c r="B11" s="6"/>
      <c r="C11" s="6"/>
      <c r="D11" s="6"/>
      <c r="E11" s="6"/>
      <c r="F11" s="6"/>
      <c r="G11" s="6"/>
      <c r="H11" s="6"/>
      <c r="I11" s="6"/>
      <c r="J11" s="6"/>
      <c r="K11" s="6"/>
      <c r="L11" s="6"/>
      <c r="M11" s="6"/>
      <c r="N11" s="6"/>
      <c r="O11" s="6"/>
      <c r="P11" s="6"/>
      <c r="Q11" s="6"/>
      <c r="R11" s="6"/>
      <c r="S11" s="6"/>
      <c r="T11" s="6"/>
      <c r="U11" s="6"/>
      <c r="V11" s="6"/>
      <c r="W11" s="6"/>
      <c r="X11" s="6"/>
    </row>
    <row r="12" spans="1:24" x14ac:dyDescent="0.25">
      <c r="A12" s="6"/>
      <c r="B12" s="6"/>
      <c r="C12" s="6"/>
      <c r="D12" s="6"/>
      <c r="E12" s="6"/>
      <c r="F12" s="6"/>
      <c r="G12" s="6"/>
      <c r="H12" s="6"/>
      <c r="I12" s="6"/>
      <c r="J12" s="6"/>
      <c r="K12" s="6"/>
      <c r="L12" s="6"/>
      <c r="M12" s="6"/>
      <c r="N12" s="6"/>
      <c r="O12" s="6"/>
      <c r="P12" s="6"/>
      <c r="Q12" s="6"/>
      <c r="R12" s="6"/>
      <c r="S12" s="6"/>
      <c r="T12" s="6"/>
      <c r="U12" s="6"/>
      <c r="V12" s="6"/>
      <c r="W12" s="6"/>
      <c r="X12" s="6"/>
    </row>
    <row r="13" spans="1:24" x14ac:dyDescent="0.25">
      <c r="A13" s="6"/>
      <c r="B13" s="6"/>
      <c r="C13" s="6"/>
      <c r="D13" s="6"/>
      <c r="E13" s="6"/>
      <c r="F13" s="6"/>
      <c r="G13" s="6"/>
      <c r="H13" s="6"/>
      <c r="I13" s="6"/>
      <c r="J13" s="6"/>
      <c r="K13" s="6"/>
      <c r="L13" s="6"/>
      <c r="M13" s="6"/>
      <c r="N13" s="6"/>
      <c r="O13" s="6"/>
      <c r="P13" s="6"/>
      <c r="Q13" s="6"/>
      <c r="R13" s="6"/>
      <c r="S13" s="6"/>
      <c r="T13" s="6"/>
      <c r="U13" s="6"/>
      <c r="V13" s="6"/>
      <c r="W13" s="6"/>
      <c r="X13" s="6"/>
    </row>
    <row r="14" spans="1:24"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x14ac:dyDescent="0.25">
      <c r="A15" s="6"/>
      <c r="B15" s="6"/>
      <c r="C15" s="6"/>
      <c r="D15" s="6"/>
      <c r="E15" s="6"/>
      <c r="F15" s="6"/>
      <c r="G15" s="6"/>
      <c r="H15" s="6"/>
      <c r="I15" s="6"/>
      <c r="J15" s="6"/>
      <c r="K15" s="6"/>
      <c r="L15" s="6"/>
      <c r="M15" s="6"/>
      <c r="N15" s="6"/>
      <c r="O15" s="6"/>
      <c r="P15" s="6"/>
      <c r="Q15" s="6"/>
      <c r="R15" s="6"/>
      <c r="S15" s="6"/>
      <c r="T15" s="6"/>
      <c r="U15" s="6"/>
      <c r="V15" s="6"/>
      <c r="W15" s="6"/>
      <c r="X15" s="6"/>
    </row>
    <row r="16" spans="1:24" x14ac:dyDescent="0.25">
      <c r="A16" s="6"/>
      <c r="B16" s="6"/>
      <c r="C16" s="6"/>
      <c r="D16" s="6"/>
      <c r="E16" s="6"/>
      <c r="F16" s="6"/>
      <c r="G16" s="6"/>
      <c r="H16" s="6"/>
      <c r="I16" s="6"/>
      <c r="J16" s="6"/>
      <c r="K16" s="6"/>
      <c r="L16" s="6"/>
      <c r="M16" s="6"/>
      <c r="N16" s="6"/>
      <c r="O16" s="6"/>
      <c r="P16" s="6"/>
      <c r="Q16" s="6"/>
      <c r="R16" s="6"/>
      <c r="S16" s="6"/>
      <c r="T16" s="6"/>
      <c r="U16" s="6"/>
      <c r="V16" s="6"/>
      <c r="W16" s="6"/>
      <c r="X16" s="6"/>
    </row>
    <row r="17" spans="1:24" x14ac:dyDescent="0.25">
      <c r="A17" s="6"/>
      <c r="B17" s="6"/>
      <c r="C17" s="6"/>
      <c r="D17" s="6"/>
      <c r="E17" s="6"/>
      <c r="F17" s="6"/>
      <c r="G17" s="6"/>
      <c r="H17" s="6"/>
      <c r="I17" s="6"/>
      <c r="J17" s="6"/>
      <c r="K17" s="6"/>
      <c r="L17" s="6"/>
      <c r="M17" s="6"/>
      <c r="N17" s="6"/>
      <c r="O17" s="6"/>
      <c r="P17" s="6"/>
      <c r="Q17" s="6"/>
      <c r="R17" s="6"/>
      <c r="S17" s="6"/>
      <c r="T17" s="6"/>
      <c r="U17" s="6"/>
      <c r="V17" s="6"/>
      <c r="W17" s="6"/>
      <c r="X17" s="6"/>
    </row>
    <row r="18" spans="1:24" x14ac:dyDescent="0.25">
      <c r="A18" s="6"/>
      <c r="B18" s="6"/>
      <c r="C18" s="6"/>
      <c r="D18" s="6"/>
      <c r="E18" s="6"/>
      <c r="F18" s="6"/>
      <c r="G18" s="6"/>
      <c r="H18" s="6"/>
      <c r="I18" s="6"/>
      <c r="J18" s="6"/>
      <c r="K18" s="6"/>
      <c r="L18" s="6"/>
      <c r="M18" s="6"/>
      <c r="N18" s="6"/>
      <c r="O18" s="6"/>
      <c r="P18" s="6"/>
      <c r="Q18" s="6"/>
      <c r="R18" s="6"/>
      <c r="S18" s="6"/>
      <c r="T18" s="6"/>
      <c r="U18" s="6"/>
      <c r="V18" s="6"/>
      <c r="W18" s="6"/>
      <c r="X18" s="6"/>
    </row>
    <row r="19" spans="1:24" x14ac:dyDescent="0.25">
      <c r="A19" s="6"/>
      <c r="B19" s="6"/>
      <c r="C19" s="6"/>
      <c r="D19" s="6"/>
      <c r="E19" s="6"/>
      <c r="F19" s="6"/>
      <c r="G19" s="6"/>
      <c r="H19" s="6"/>
      <c r="I19" s="6"/>
      <c r="J19" s="6"/>
      <c r="K19" s="6"/>
      <c r="L19" s="6"/>
      <c r="M19" s="6"/>
      <c r="N19" s="6"/>
      <c r="O19" s="6"/>
      <c r="P19" s="6"/>
      <c r="Q19" s="6"/>
      <c r="R19" s="6"/>
      <c r="S19" s="6"/>
      <c r="T19" s="6"/>
      <c r="U19" s="6"/>
      <c r="V19" s="6"/>
      <c r="W19" s="6"/>
      <c r="X19" s="6"/>
    </row>
    <row r="20" spans="1:24" x14ac:dyDescent="0.25">
      <c r="A20" s="6"/>
      <c r="B20" s="6"/>
      <c r="C20" s="6"/>
      <c r="D20" s="6"/>
      <c r="E20" s="6"/>
      <c r="F20" s="6"/>
      <c r="G20" s="6"/>
      <c r="H20" s="6"/>
      <c r="I20" s="6"/>
      <c r="J20" s="6"/>
      <c r="K20" s="6"/>
      <c r="L20" s="6"/>
      <c r="M20" s="6"/>
      <c r="N20" s="6"/>
      <c r="O20" s="6"/>
      <c r="P20" s="6"/>
      <c r="Q20" s="6"/>
      <c r="R20" s="6"/>
      <c r="S20" s="6"/>
      <c r="T20" s="6"/>
      <c r="U20" s="6"/>
      <c r="V20" s="6"/>
      <c r="W20" s="6"/>
      <c r="X20" s="6"/>
    </row>
    <row r="21" spans="1:24" x14ac:dyDescent="0.25">
      <c r="A21" s="6"/>
      <c r="B21" s="6"/>
      <c r="C21" s="6"/>
      <c r="D21" s="6"/>
      <c r="E21" s="6"/>
      <c r="F21" s="6"/>
      <c r="G21" s="6"/>
      <c r="H21" s="6"/>
      <c r="I21" s="6"/>
      <c r="J21" s="6"/>
      <c r="K21" s="6"/>
      <c r="L21" s="6"/>
      <c r="M21" s="6"/>
      <c r="N21" s="6"/>
      <c r="O21" s="6"/>
      <c r="P21" s="6"/>
      <c r="Q21" s="6"/>
      <c r="R21" s="6"/>
      <c r="S21" s="6"/>
      <c r="T21" s="6"/>
      <c r="U21" s="6"/>
      <c r="V21" s="6"/>
      <c r="W21" s="6"/>
      <c r="X21" s="6"/>
    </row>
    <row r="22" spans="1:24" x14ac:dyDescent="0.25">
      <c r="A22" s="6"/>
      <c r="B22" s="6"/>
      <c r="C22" s="6"/>
      <c r="D22" s="6"/>
      <c r="E22" s="6"/>
      <c r="F22" s="6"/>
      <c r="G22" s="6"/>
      <c r="H22" s="6"/>
      <c r="I22" s="6"/>
      <c r="J22" s="6"/>
      <c r="K22" s="6"/>
      <c r="L22" s="6"/>
      <c r="M22" s="6"/>
      <c r="N22" s="6"/>
      <c r="O22" s="6"/>
      <c r="P22" s="6"/>
      <c r="Q22" s="6"/>
      <c r="R22" s="6"/>
      <c r="S22" s="6"/>
      <c r="T22" s="6"/>
      <c r="U22" s="6"/>
      <c r="V22" s="6"/>
      <c r="W22" s="6"/>
      <c r="X22" s="6"/>
    </row>
    <row r="23" spans="1:24" x14ac:dyDescent="0.25">
      <c r="A23" s="6"/>
      <c r="B23" s="6"/>
      <c r="C23" s="6"/>
      <c r="D23" s="6"/>
      <c r="E23" s="6"/>
      <c r="F23" s="6"/>
      <c r="G23" s="6"/>
      <c r="H23" s="6"/>
      <c r="I23" s="6"/>
      <c r="J23" s="6"/>
      <c r="K23" s="6"/>
      <c r="L23" s="6"/>
      <c r="M23" s="6"/>
      <c r="N23" s="6"/>
      <c r="O23" s="6"/>
      <c r="P23" s="6"/>
      <c r="Q23" s="6"/>
      <c r="R23" s="6"/>
      <c r="S23" s="6"/>
      <c r="T23" s="6"/>
      <c r="U23" s="6"/>
      <c r="V23" s="6"/>
      <c r="W23" s="6"/>
      <c r="X23" s="6"/>
    </row>
    <row r="24" spans="1:24" x14ac:dyDescent="0.25">
      <c r="A24" s="6"/>
      <c r="B24" s="6"/>
      <c r="C24" s="6"/>
      <c r="D24" s="6"/>
      <c r="E24" s="6"/>
      <c r="F24" s="6"/>
      <c r="G24" s="6"/>
      <c r="H24" s="6"/>
      <c r="I24" s="6"/>
      <c r="J24" s="6"/>
      <c r="K24" s="6"/>
      <c r="L24" s="6"/>
      <c r="M24" s="6"/>
      <c r="N24" s="6"/>
      <c r="O24" s="6"/>
      <c r="P24" s="6"/>
      <c r="Q24" s="6"/>
      <c r="R24" s="6"/>
      <c r="S24" s="6"/>
      <c r="T24" s="6"/>
      <c r="U24" s="6"/>
      <c r="V24" s="6"/>
      <c r="W24" s="6"/>
      <c r="X24" s="6"/>
    </row>
    <row r="25" spans="1:24" x14ac:dyDescent="0.25">
      <c r="A25" s="6"/>
      <c r="B25" s="6"/>
      <c r="C25" s="6"/>
      <c r="D25" s="6"/>
      <c r="E25" s="6"/>
      <c r="F25" s="6"/>
      <c r="G25" s="6"/>
      <c r="H25" s="6"/>
      <c r="I25" s="6"/>
      <c r="J25" s="6"/>
      <c r="K25" s="6"/>
      <c r="L25" s="6"/>
      <c r="M25" s="6"/>
      <c r="N25" s="6"/>
      <c r="O25" s="6"/>
      <c r="P25" s="6"/>
      <c r="Q25" s="6"/>
      <c r="R25" s="6"/>
      <c r="S25" s="6"/>
      <c r="T25" s="6"/>
      <c r="U25" s="6"/>
      <c r="V25" s="6"/>
      <c r="W25" s="6"/>
      <c r="X25" s="6"/>
    </row>
    <row r="26" spans="1:24" x14ac:dyDescent="0.25">
      <c r="A26" s="6"/>
      <c r="B26" s="6"/>
      <c r="C26" s="6"/>
      <c r="D26" s="6"/>
      <c r="E26" s="6"/>
      <c r="F26" s="6"/>
      <c r="G26" s="6"/>
      <c r="H26" s="6"/>
      <c r="I26" s="6"/>
      <c r="J26" s="6"/>
      <c r="K26" s="6"/>
      <c r="L26" s="6"/>
      <c r="M26" s="6"/>
      <c r="N26" s="6"/>
      <c r="O26" s="6"/>
      <c r="P26" s="6"/>
      <c r="Q26" s="6"/>
      <c r="R26" s="6"/>
      <c r="S26" s="6"/>
      <c r="T26" s="6"/>
      <c r="U26" s="6"/>
      <c r="V26" s="6"/>
      <c r="W26" s="6"/>
      <c r="X26" s="6"/>
    </row>
    <row r="27" spans="1:24" x14ac:dyDescent="0.25">
      <c r="A27" s="6"/>
      <c r="B27" s="6"/>
      <c r="C27" s="6"/>
      <c r="D27" s="6"/>
      <c r="E27" s="6"/>
      <c r="F27" s="6"/>
      <c r="G27" s="6"/>
      <c r="H27" s="6"/>
      <c r="I27" s="6"/>
      <c r="J27" s="6"/>
      <c r="K27" s="6"/>
      <c r="L27" s="6"/>
      <c r="M27" s="6"/>
      <c r="N27" s="6"/>
      <c r="O27" s="6"/>
      <c r="P27" s="6"/>
      <c r="Q27" s="6"/>
      <c r="R27" s="6"/>
      <c r="S27" s="6"/>
      <c r="T27" s="6"/>
      <c r="U27" s="6"/>
      <c r="V27" s="6"/>
      <c r="W27" s="6"/>
      <c r="X27" s="6"/>
    </row>
    <row r="28" spans="1:24" x14ac:dyDescent="0.25">
      <c r="A28" s="6"/>
      <c r="B28" s="6"/>
      <c r="C28" s="6"/>
      <c r="D28" s="6"/>
      <c r="E28" s="6"/>
      <c r="F28" s="6"/>
      <c r="G28" s="6"/>
      <c r="H28" s="6"/>
      <c r="I28" s="6"/>
      <c r="J28" s="6"/>
      <c r="K28" s="6"/>
      <c r="L28" s="6"/>
      <c r="M28" s="6"/>
      <c r="N28" s="6"/>
      <c r="O28" s="6"/>
      <c r="P28" s="6"/>
      <c r="Q28" s="6"/>
      <c r="R28" s="6"/>
      <c r="S28" s="6"/>
      <c r="T28" s="6"/>
      <c r="U28" s="6"/>
      <c r="V28" s="6"/>
      <c r="W28" s="6"/>
      <c r="X28" s="6"/>
    </row>
    <row r="29" spans="1:24" x14ac:dyDescent="0.25">
      <c r="A29" s="6"/>
      <c r="B29" s="6"/>
      <c r="C29" s="6"/>
      <c r="D29" s="6"/>
      <c r="E29" s="6"/>
      <c r="F29" s="6"/>
      <c r="G29" s="6"/>
      <c r="H29" s="6"/>
      <c r="I29" s="6"/>
      <c r="J29" s="6"/>
      <c r="K29" s="6"/>
      <c r="L29" s="6"/>
      <c r="M29" s="6"/>
      <c r="N29" s="6"/>
      <c r="O29" s="6"/>
      <c r="P29" s="6"/>
      <c r="Q29" s="6"/>
      <c r="R29" s="6"/>
      <c r="S29" s="6"/>
      <c r="T29" s="6"/>
      <c r="U29" s="6"/>
      <c r="V29" s="6"/>
      <c r="W29" s="6"/>
      <c r="X29" s="6"/>
    </row>
    <row r="30" spans="1:24" x14ac:dyDescent="0.25">
      <c r="A30" s="6"/>
      <c r="B30" s="6"/>
      <c r="C30" s="6"/>
      <c r="D30" s="6"/>
      <c r="E30" s="6"/>
      <c r="F30" s="6"/>
      <c r="G30" s="6"/>
      <c r="H30" s="6"/>
      <c r="I30" s="6"/>
      <c r="J30" s="6"/>
      <c r="K30" s="6"/>
      <c r="L30" s="6"/>
      <c r="M30" s="6"/>
      <c r="N30" s="6"/>
      <c r="O30" s="6"/>
      <c r="P30" s="6"/>
      <c r="Q30" s="6"/>
      <c r="R30" s="6"/>
      <c r="S30" s="6"/>
      <c r="T30" s="6"/>
      <c r="U30" s="6"/>
      <c r="V30" s="6"/>
      <c r="W30" s="6"/>
      <c r="X30" s="6"/>
    </row>
    <row r="31" spans="1:24" x14ac:dyDescent="0.25">
      <c r="A31" s="6"/>
      <c r="B31" s="6"/>
      <c r="C31" s="6"/>
      <c r="D31" s="6"/>
      <c r="E31" s="6"/>
      <c r="F31" s="6"/>
      <c r="G31" s="6"/>
      <c r="H31" s="6"/>
      <c r="I31" s="6"/>
      <c r="J31" s="6"/>
      <c r="K31" s="6"/>
      <c r="L31" s="6"/>
      <c r="M31" s="6"/>
      <c r="N31" s="6"/>
      <c r="O31" s="6"/>
      <c r="P31" s="6"/>
      <c r="Q31" s="6"/>
      <c r="R31" s="6"/>
      <c r="S31" s="6"/>
      <c r="T31" s="6"/>
      <c r="U31" s="6"/>
      <c r="V31" s="6"/>
      <c r="W31" s="6"/>
      <c r="X31" s="6"/>
    </row>
    <row r="32" spans="1:24" x14ac:dyDescent="0.25">
      <c r="A32" s="6"/>
      <c r="B32" s="6"/>
      <c r="C32" s="6"/>
      <c r="D32" s="6"/>
      <c r="E32" s="6"/>
      <c r="F32" s="6"/>
      <c r="G32" s="6"/>
      <c r="H32" s="6"/>
      <c r="I32" s="6"/>
      <c r="J32" s="6"/>
      <c r="K32" s="6"/>
      <c r="L32" s="6"/>
      <c r="M32" s="6"/>
      <c r="N32" s="6"/>
      <c r="O32" s="6"/>
      <c r="P32" s="6"/>
      <c r="Q32" s="6"/>
      <c r="R32" s="6"/>
      <c r="S32" s="6"/>
      <c r="T32" s="6"/>
      <c r="U32" s="6"/>
      <c r="V32" s="6"/>
      <c r="W32" s="6"/>
      <c r="X32" s="6"/>
    </row>
    <row r="33" spans="1:24" x14ac:dyDescent="0.25">
      <c r="A33" s="6"/>
      <c r="B33" s="6"/>
      <c r="C33" s="6"/>
      <c r="D33" s="6"/>
      <c r="E33" s="6"/>
      <c r="F33" s="6"/>
      <c r="G33" s="6"/>
      <c r="H33" s="6"/>
      <c r="I33" s="6"/>
      <c r="J33" s="6"/>
      <c r="K33" s="6"/>
      <c r="L33" s="6"/>
      <c r="M33" s="6"/>
      <c r="N33" s="6"/>
      <c r="O33" s="6"/>
      <c r="P33" s="6"/>
      <c r="Q33" s="6"/>
      <c r="R33" s="6"/>
      <c r="S33" s="6"/>
      <c r="T33" s="6"/>
      <c r="U33" s="6"/>
      <c r="V33" s="6"/>
      <c r="W33" s="6"/>
      <c r="X33" s="6"/>
    </row>
    <row r="34" spans="1:24" x14ac:dyDescent="0.25">
      <c r="A34" s="6"/>
      <c r="B34" s="6"/>
      <c r="C34" s="6"/>
      <c r="D34" s="6"/>
      <c r="E34" s="6"/>
      <c r="F34" s="6"/>
      <c r="G34" s="6"/>
      <c r="H34" s="6"/>
      <c r="I34" s="6"/>
      <c r="J34" s="6"/>
      <c r="K34" s="6"/>
      <c r="L34" s="6"/>
      <c r="M34" s="6"/>
      <c r="N34" s="6"/>
      <c r="O34" s="6"/>
      <c r="P34" s="6"/>
      <c r="Q34" s="6"/>
      <c r="R34" s="6"/>
      <c r="S34" s="6"/>
      <c r="T34" s="6"/>
      <c r="U34" s="6"/>
      <c r="V34" s="6"/>
      <c r="W34" s="6"/>
      <c r="X34" s="6"/>
    </row>
    <row r="35" spans="1:24" x14ac:dyDescent="0.25">
      <c r="A35" s="6"/>
      <c r="B35" s="6"/>
      <c r="C35" s="6"/>
      <c r="D35" s="6"/>
      <c r="E35" s="6"/>
      <c r="F35" s="6"/>
      <c r="G35" s="6"/>
      <c r="H35" s="6"/>
      <c r="I35" s="6"/>
      <c r="J35" s="6"/>
      <c r="K35" s="6"/>
      <c r="L35" s="6"/>
      <c r="M35" s="6"/>
      <c r="N35" s="6"/>
      <c r="O35" s="6"/>
      <c r="P35" s="6"/>
      <c r="Q35" s="6"/>
      <c r="R35" s="6"/>
      <c r="S35" s="6"/>
      <c r="T35" s="6"/>
      <c r="U35" s="6"/>
      <c r="V35" s="6"/>
      <c r="W35" s="6"/>
      <c r="X35" s="6"/>
    </row>
  </sheetData>
  <mergeCells count="2">
    <mergeCell ref="B1:D1"/>
    <mergeCell ref="B2:D2"/>
  </mergeCells>
  <dataValidations count="1">
    <dataValidation allowBlank="1" showInputMessage="1" showErrorMessage="1" prompt="Review details of the workbook on this sheet._x000a__x000a_Information about Daily cash flow, monthly cash flow, and annual cash flow can be found in cells B5, C5, and D5, respectively." sqref="A1" xr:uid="{8DE45AEF-3F52-4FDD-B465-B13956B7B00C}"/>
  </dataValidations>
  <printOptions horizontalCentered="1"/>
  <pageMargins left="0.25" right="0.25" top="0.5" bottom="0.5" header="0.5" footer="0.5"/>
  <pageSetup scale="82"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fitToPage="1"/>
  </sheetPr>
  <dimension ref="A1:K55"/>
  <sheetViews>
    <sheetView showGridLines="0" zoomScaleNormal="100" workbookViewId="0">
      <selection activeCell="K2" sqref="K2"/>
    </sheetView>
  </sheetViews>
  <sheetFormatPr defaultColWidth="16.59765625" defaultRowHeight="30" customHeight="1" x14ac:dyDescent="0.25"/>
  <cols>
    <col min="1" max="1" width="2.796875" style="43" customWidth="1"/>
    <col min="2" max="5" width="16.796875" style="43" customWidth="1"/>
    <col min="6" max="6" width="10.796875" style="43" customWidth="1"/>
    <col min="7" max="7" width="16.796875" style="43" customWidth="1"/>
    <col min="8" max="8" width="17.8984375" style="43" customWidth="1"/>
    <col min="9" max="11" width="16.796875" style="43" customWidth="1"/>
    <col min="12" max="12" width="2.796875" style="43" customWidth="1"/>
    <col min="13" max="15" width="14.796875" style="43" customWidth="1"/>
    <col min="16" max="16384" width="16.59765625" style="43"/>
  </cols>
  <sheetData>
    <row r="1" spans="1:11" s="20" customFormat="1" ht="70.05" customHeight="1" x14ac:dyDescent="0.25">
      <c r="A1" s="95"/>
      <c r="B1" s="97" t="s">
        <v>80</v>
      </c>
      <c r="C1" s="96"/>
      <c r="D1" s="96"/>
      <c r="E1" s="96"/>
      <c r="F1" s="95"/>
      <c r="G1" s="95"/>
      <c r="H1" s="95"/>
      <c r="I1" s="95"/>
      <c r="J1" s="95"/>
      <c r="K1" s="95"/>
    </row>
    <row r="2" spans="1:11" s="12" customFormat="1" ht="70.05" customHeight="1" thickBot="1" x14ac:dyDescent="0.3">
      <c r="B2" s="64" t="s">
        <v>59</v>
      </c>
      <c r="C2" s="64"/>
      <c r="D2" s="14">
        <f>DailyCashFlow</f>
        <v>577.83999999999992</v>
      </c>
      <c r="F2" s="15"/>
      <c r="G2" s="80" t="s">
        <v>78</v>
      </c>
      <c r="H2" s="80"/>
      <c r="I2" s="80"/>
      <c r="J2" s="80"/>
      <c r="K2" s="38"/>
    </row>
    <row r="3" spans="1:11" s="56" customFormat="1" ht="45" customHeight="1" thickTop="1" thickBot="1" x14ac:dyDescent="0.3">
      <c r="B3" s="39" t="s">
        <v>93</v>
      </c>
      <c r="C3" s="40"/>
      <c r="D3" s="41"/>
      <c r="E3" s="57"/>
      <c r="F3" s="58"/>
      <c r="G3" s="59"/>
      <c r="H3" s="59"/>
      <c r="I3" s="59"/>
      <c r="J3" s="59"/>
      <c r="K3" s="60"/>
    </row>
    <row r="4" spans="1:11" s="56" customFormat="1" ht="40.049999999999997" customHeight="1" thickTop="1" x14ac:dyDescent="0.25">
      <c r="B4" s="68" t="s">
        <v>51</v>
      </c>
      <c r="C4" s="68" t="s">
        <v>29</v>
      </c>
      <c r="D4" s="68" t="s">
        <v>6</v>
      </c>
      <c r="E4" s="68" t="s">
        <v>49</v>
      </c>
      <c r="G4" s="68" t="s">
        <v>31</v>
      </c>
      <c r="H4" s="68" t="s">
        <v>32</v>
      </c>
      <c r="I4" s="68" t="s">
        <v>29</v>
      </c>
      <c r="J4" s="68" t="s">
        <v>6</v>
      </c>
      <c r="K4" s="68" t="s">
        <v>5</v>
      </c>
    </row>
    <row r="5" spans="1:11" s="12" customFormat="1" ht="40.049999999999997" customHeight="1" x14ac:dyDescent="0.25">
      <c r="B5" s="70" t="s">
        <v>0</v>
      </c>
      <c r="C5" s="75">
        <f>SUMIF(Daily[Type],$B5,Daily[Daily])</f>
        <v>342.47</v>
      </c>
      <c r="D5" s="75">
        <f>SUMIF(Daily[Type],$B5,Daily[Monthly])</f>
        <v>10416.795833333334</v>
      </c>
      <c r="E5" s="75">
        <f>SUMIF(Daily[Type],$B5,Daily[Annual])</f>
        <v>125001.55000000002</v>
      </c>
      <c r="G5" s="70" t="s">
        <v>0</v>
      </c>
      <c r="H5" s="70" t="s">
        <v>1</v>
      </c>
      <c r="I5" s="72">
        <v>246.58</v>
      </c>
      <c r="J5" s="72">
        <f>Daily[[#This Row],[Annual]]/12</f>
        <v>7500.1416666666673</v>
      </c>
      <c r="K5" s="72">
        <f>Daily[[#This Row],[Daily]]*365</f>
        <v>90001.700000000012</v>
      </c>
    </row>
    <row r="6" spans="1:11" s="12" customFormat="1" ht="40.049999999999997" customHeight="1" x14ac:dyDescent="0.25">
      <c r="B6" s="70" t="s">
        <v>7</v>
      </c>
      <c r="C6" s="75">
        <f>SUMIF(Daily[Type],$B6,Daily[Daily])</f>
        <v>136.05999999999997</v>
      </c>
      <c r="D6" s="75">
        <f>SUMIF(Daily[Type],$B6,Daily[Monthly])</f>
        <v>4138.4916666666668</v>
      </c>
      <c r="E6" s="75">
        <f>SUMIF(Daily[Type],$B6,Daily[Annual])</f>
        <v>49661.899999999994</v>
      </c>
      <c r="G6" s="70" t="s">
        <v>0</v>
      </c>
      <c r="H6" s="70" t="s">
        <v>2</v>
      </c>
      <c r="I6" s="72">
        <v>13.7</v>
      </c>
      <c r="J6" s="72">
        <f>Daily[[#This Row],[Annual]]/12</f>
        <v>416.70833333333331</v>
      </c>
      <c r="K6" s="72">
        <f>Daily[[#This Row],[Daily]]*365</f>
        <v>5000.5</v>
      </c>
    </row>
    <row r="7" spans="1:11" s="12" customFormat="1" ht="40.049999999999997" customHeight="1" x14ac:dyDescent="0.25">
      <c r="B7" s="70" t="s">
        <v>34</v>
      </c>
      <c r="C7" s="75">
        <f>SUMIF(Daily[Type],$B7,Daily[Daily])</f>
        <v>36.29</v>
      </c>
      <c r="D7" s="75">
        <f>SUMIF(Daily[Type],$B7,Daily[Monthly])</f>
        <v>1103.8208333333334</v>
      </c>
      <c r="E7" s="75">
        <f>SUMIF(Daily[Type],$B7,Daily[Annual])</f>
        <v>13245.849999999999</v>
      </c>
      <c r="G7" s="70" t="s">
        <v>0</v>
      </c>
      <c r="H7" s="70" t="s">
        <v>4</v>
      </c>
      <c r="I7" s="72">
        <v>82.19</v>
      </c>
      <c r="J7" s="72">
        <f>Daily[[#This Row],[Annual]]/12</f>
        <v>2499.9458333333332</v>
      </c>
      <c r="K7" s="72">
        <f>Daily[[#This Row],[Daily]]*365</f>
        <v>29999.35</v>
      </c>
    </row>
    <row r="8" spans="1:11" s="12" customFormat="1" ht="40.049999999999997" customHeight="1" x14ac:dyDescent="0.25">
      <c r="B8" s="70" t="s">
        <v>28</v>
      </c>
      <c r="C8" s="75">
        <f>SUMIF(Daily[Type],$B8,Daily[Daily])</f>
        <v>63.019999999999996</v>
      </c>
      <c r="D8" s="75">
        <f>SUMIF(Daily[Type],$B8,Daily[Monthly])</f>
        <v>1916.8583333333333</v>
      </c>
      <c r="E8" s="75">
        <f>SUMIF(Daily[Type],$B8,Daily[Annual])</f>
        <v>23002.300000000003</v>
      </c>
      <c r="G8" s="70" t="s">
        <v>0</v>
      </c>
      <c r="H8" s="70" t="s">
        <v>3</v>
      </c>
      <c r="I8" s="72">
        <v>0</v>
      </c>
      <c r="J8" s="72">
        <f>Daily[[#This Row],[Annual]]/12</f>
        <v>0</v>
      </c>
      <c r="K8" s="72">
        <f>Daily[[#This Row],[Daily]]*365</f>
        <v>0</v>
      </c>
    </row>
    <row r="9" spans="1:11" s="12" customFormat="1" ht="40.049999999999997" customHeight="1" x14ac:dyDescent="0.25">
      <c r="B9" s="24"/>
      <c r="C9" s="42"/>
      <c r="D9" s="42"/>
      <c r="E9" s="21"/>
      <c r="F9" s="22"/>
      <c r="G9" s="70" t="s">
        <v>0</v>
      </c>
      <c r="H9" s="70" t="s">
        <v>19</v>
      </c>
      <c r="I9" s="72">
        <v>0</v>
      </c>
      <c r="J9" s="72">
        <f>Daily[[#This Row],[Annual]]/12</f>
        <v>0</v>
      </c>
      <c r="K9" s="72">
        <f>Daily[[#This Row],[Daily]]*365</f>
        <v>0</v>
      </c>
    </row>
    <row r="10" spans="1:11" s="12" customFormat="1" ht="40.049999999999997" customHeight="1" x14ac:dyDescent="0.25">
      <c r="G10" s="70" t="s">
        <v>0</v>
      </c>
      <c r="H10" s="70" t="s">
        <v>27</v>
      </c>
      <c r="I10" s="72">
        <v>0</v>
      </c>
      <c r="J10" s="72">
        <f>Daily[[#This Row],[Annual]]/12</f>
        <v>0</v>
      </c>
      <c r="K10" s="72">
        <f>Daily[[#This Row],[Daily]]*365</f>
        <v>0</v>
      </c>
    </row>
    <row r="11" spans="1:11" ht="40.049999999999997" customHeight="1" x14ac:dyDescent="0.25">
      <c r="G11" s="70" t="s">
        <v>7</v>
      </c>
      <c r="H11" s="70" t="s">
        <v>8</v>
      </c>
      <c r="I11" s="72">
        <v>41.1</v>
      </c>
      <c r="J11" s="72">
        <f>Daily[[#This Row],[Annual]]/12</f>
        <v>1250.125</v>
      </c>
      <c r="K11" s="72">
        <f>Daily[[#This Row],[Daily]]*365</f>
        <v>15001.5</v>
      </c>
    </row>
    <row r="12" spans="1:11" ht="40.049999999999997" customHeight="1" x14ac:dyDescent="0.25">
      <c r="G12" s="70" t="s">
        <v>7</v>
      </c>
      <c r="H12" s="70" t="s">
        <v>60</v>
      </c>
      <c r="I12" s="72">
        <v>6.85</v>
      </c>
      <c r="J12" s="72">
        <f>Daily[[#This Row],[Annual]]/12</f>
        <v>208.35416666666666</v>
      </c>
      <c r="K12" s="72">
        <f>Daily[[#This Row],[Daily]]*365</f>
        <v>2500.25</v>
      </c>
    </row>
    <row r="13" spans="1:11" ht="40.049999999999997" customHeight="1" x14ac:dyDescent="0.25">
      <c r="G13" s="70" t="s">
        <v>7</v>
      </c>
      <c r="H13" s="70" t="s">
        <v>61</v>
      </c>
      <c r="I13" s="72">
        <v>0.55000000000000004</v>
      </c>
      <c r="J13" s="72">
        <f>Daily[[#This Row],[Annual]]/12</f>
        <v>16.729166666666668</v>
      </c>
      <c r="K13" s="72">
        <f>Daily[[#This Row],[Daily]]*365</f>
        <v>200.75000000000003</v>
      </c>
    </row>
    <row r="14" spans="1:11" ht="40.049999999999997" customHeight="1" x14ac:dyDescent="0.25">
      <c r="G14" s="70" t="s">
        <v>7</v>
      </c>
      <c r="H14" s="70" t="s">
        <v>62</v>
      </c>
      <c r="I14" s="72">
        <v>10.96</v>
      </c>
      <c r="J14" s="72">
        <f>Daily[[#This Row],[Annual]]/12</f>
        <v>333.36666666666667</v>
      </c>
      <c r="K14" s="72">
        <f>Daily[[#This Row],[Daily]]*365</f>
        <v>4000.4</v>
      </c>
    </row>
    <row r="15" spans="1:11" ht="40.049999999999997" customHeight="1" x14ac:dyDescent="0.25">
      <c r="G15" s="70" t="s">
        <v>7</v>
      </c>
      <c r="H15" s="70" t="s">
        <v>63</v>
      </c>
      <c r="I15" s="72">
        <v>41.1</v>
      </c>
      <c r="J15" s="72">
        <f>Daily[[#This Row],[Annual]]/12</f>
        <v>1250.125</v>
      </c>
      <c r="K15" s="72">
        <f>Daily[[#This Row],[Daily]]*365</f>
        <v>15001.5</v>
      </c>
    </row>
    <row r="16" spans="1:11" ht="40.049999999999997" customHeight="1" x14ac:dyDescent="0.25">
      <c r="G16" s="70" t="s">
        <v>7</v>
      </c>
      <c r="H16" s="70" t="s">
        <v>9</v>
      </c>
      <c r="I16" s="72">
        <v>0.68</v>
      </c>
      <c r="J16" s="72">
        <f>Daily[[#This Row],[Annual]]/12</f>
        <v>20.683333333333334</v>
      </c>
      <c r="K16" s="72">
        <f>Daily[[#This Row],[Daily]]*365</f>
        <v>248.20000000000002</v>
      </c>
    </row>
    <row r="17" spans="7:11" ht="40.049999999999997" customHeight="1" x14ac:dyDescent="0.25">
      <c r="G17" s="70" t="s">
        <v>7</v>
      </c>
      <c r="H17" s="70" t="s">
        <v>10</v>
      </c>
      <c r="I17" s="72">
        <v>3.29</v>
      </c>
      <c r="J17" s="72">
        <f>Daily[[#This Row],[Annual]]/12</f>
        <v>100.07083333333333</v>
      </c>
      <c r="K17" s="72">
        <f>Daily[[#This Row],[Daily]]*365</f>
        <v>1200.8499999999999</v>
      </c>
    </row>
    <row r="18" spans="7:11" ht="40.049999999999997" customHeight="1" x14ac:dyDescent="0.25">
      <c r="G18" s="70" t="s">
        <v>7</v>
      </c>
      <c r="H18" s="70" t="s">
        <v>11</v>
      </c>
      <c r="I18" s="72">
        <v>1.64</v>
      </c>
      <c r="J18" s="72">
        <f>Daily[[#This Row],[Annual]]/12</f>
        <v>49.883333333333326</v>
      </c>
      <c r="K18" s="72">
        <f>Daily[[#This Row],[Daily]]*365</f>
        <v>598.59999999999991</v>
      </c>
    </row>
    <row r="19" spans="7:11" ht="40.049999999999997" customHeight="1" x14ac:dyDescent="0.25">
      <c r="G19" s="70" t="s">
        <v>7</v>
      </c>
      <c r="H19" s="70" t="s">
        <v>12</v>
      </c>
      <c r="I19" s="72">
        <v>1.64</v>
      </c>
      <c r="J19" s="72">
        <f>Daily[[#This Row],[Annual]]/12</f>
        <v>49.883333333333326</v>
      </c>
      <c r="K19" s="72">
        <f>Daily[[#This Row],[Daily]]*365</f>
        <v>598.59999999999991</v>
      </c>
    </row>
    <row r="20" spans="7:11" ht="40.049999999999997" customHeight="1" x14ac:dyDescent="0.25">
      <c r="G20" s="70" t="s">
        <v>7</v>
      </c>
      <c r="H20" s="70" t="s">
        <v>13</v>
      </c>
      <c r="I20" s="72">
        <v>0.82</v>
      </c>
      <c r="J20" s="72">
        <f>Daily[[#This Row],[Annual]]/12</f>
        <v>24.941666666666663</v>
      </c>
      <c r="K20" s="72">
        <f>Daily[[#This Row],[Daily]]*365</f>
        <v>299.29999999999995</v>
      </c>
    </row>
    <row r="21" spans="7:11" ht="40.049999999999997" customHeight="1" x14ac:dyDescent="0.25">
      <c r="G21" s="70" t="s">
        <v>7</v>
      </c>
      <c r="H21" s="70" t="s">
        <v>14</v>
      </c>
      <c r="I21" s="72">
        <v>0.41</v>
      </c>
      <c r="J21" s="72">
        <f>Daily[[#This Row],[Annual]]/12</f>
        <v>12.470833333333331</v>
      </c>
      <c r="K21" s="72">
        <f>Daily[[#This Row],[Daily]]*365</f>
        <v>149.64999999999998</v>
      </c>
    </row>
    <row r="22" spans="7:11" ht="40.049999999999997" customHeight="1" x14ac:dyDescent="0.25">
      <c r="G22" s="70" t="s">
        <v>7</v>
      </c>
      <c r="H22" s="70" t="s">
        <v>15</v>
      </c>
      <c r="I22" s="72">
        <v>1.64</v>
      </c>
      <c r="J22" s="72">
        <f>Daily[[#This Row],[Annual]]/12</f>
        <v>49.883333333333326</v>
      </c>
      <c r="K22" s="72">
        <f>Daily[[#This Row],[Daily]]*365</f>
        <v>598.59999999999991</v>
      </c>
    </row>
    <row r="23" spans="7:11" ht="40.049999999999997" customHeight="1" x14ac:dyDescent="0.25">
      <c r="G23" s="70" t="s">
        <v>7</v>
      </c>
      <c r="H23" s="70" t="s">
        <v>16</v>
      </c>
      <c r="I23" s="72">
        <v>1.64</v>
      </c>
      <c r="J23" s="72">
        <f>Daily[[#This Row],[Annual]]/12</f>
        <v>49.883333333333326</v>
      </c>
      <c r="K23" s="72">
        <f>Daily[[#This Row],[Daily]]*365</f>
        <v>598.59999999999991</v>
      </c>
    </row>
    <row r="24" spans="7:11" ht="40.049999999999997" customHeight="1" x14ac:dyDescent="0.25">
      <c r="G24" s="70" t="s">
        <v>7</v>
      </c>
      <c r="H24" s="70" t="s">
        <v>64</v>
      </c>
      <c r="I24" s="72">
        <v>4.1100000000000003</v>
      </c>
      <c r="J24" s="72">
        <f>Daily[[#This Row],[Annual]]/12</f>
        <v>125.0125</v>
      </c>
      <c r="K24" s="72">
        <f>Daily[[#This Row],[Daily]]*365</f>
        <v>1500.15</v>
      </c>
    </row>
    <row r="25" spans="7:11" ht="40.049999999999997" customHeight="1" x14ac:dyDescent="0.25">
      <c r="G25" s="70" t="s">
        <v>7</v>
      </c>
      <c r="H25" s="70" t="s">
        <v>17</v>
      </c>
      <c r="I25" s="72">
        <v>13.7</v>
      </c>
      <c r="J25" s="72">
        <f>Daily[[#This Row],[Annual]]/12</f>
        <v>416.70833333333331</v>
      </c>
      <c r="K25" s="72">
        <f>Daily[[#This Row],[Daily]]*365</f>
        <v>5000.5</v>
      </c>
    </row>
    <row r="26" spans="7:11" ht="40.049999999999997" customHeight="1" x14ac:dyDescent="0.25">
      <c r="G26" s="70" t="s">
        <v>7</v>
      </c>
      <c r="H26" s="70" t="s">
        <v>18</v>
      </c>
      <c r="I26" s="72">
        <v>3.29</v>
      </c>
      <c r="J26" s="72">
        <f>Daily[[#This Row],[Annual]]/12</f>
        <v>100.07083333333333</v>
      </c>
      <c r="K26" s="72">
        <f>Daily[[#This Row],[Daily]]*365</f>
        <v>1200.8499999999999</v>
      </c>
    </row>
    <row r="27" spans="7:11" ht="40.049999999999997" customHeight="1" x14ac:dyDescent="0.25">
      <c r="G27" s="70" t="s">
        <v>7</v>
      </c>
      <c r="H27" s="70" t="s">
        <v>65</v>
      </c>
      <c r="I27" s="72">
        <v>1.64</v>
      </c>
      <c r="J27" s="72">
        <f>Daily[[#This Row],[Annual]]/12</f>
        <v>49.883333333333326</v>
      </c>
      <c r="K27" s="72">
        <f>Daily[[#This Row],[Daily]]*365</f>
        <v>598.59999999999991</v>
      </c>
    </row>
    <row r="28" spans="7:11" ht="40.049999999999997" customHeight="1" x14ac:dyDescent="0.25">
      <c r="G28" s="70" t="s">
        <v>7</v>
      </c>
      <c r="H28" s="70" t="s">
        <v>30</v>
      </c>
      <c r="I28" s="72">
        <v>1</v>
      </c>
      <c r="J28" s="72">
        <f>Daily[[#This Row],[Annual]]/12</f>
        <v>30.416666666666668</v>
      </c>
      <c r="K28" s="72">
        <f>Daily[[#This Row],[Daily]]*365</f>
        <v>365</v>
      </c>
    </row>
    <row r="29" spans="7:11" ht="40.049999999999997" customHeight="1" x14ac:dyDescent="0.25">
      <c r="G29" s="70" t="s">
        <v>7</v>
      </c>
      <c r="H29" s="70" t="s">
        <v>3</v>
      </c>
      <c r="I29" s="72">
        <v>0</v>
      </c>
      <c r="J29" s="72">
        <f>Daily[[#This Row],[Annual]]/12</f>
        <v>0</v>
      </c>
      <c r="K29" s="72">
        <f>Daily[[#This Row],[Daily]]*365</f>
        <v>0</v>
      </c>
    </row>
    <row r="30" spans="7:11" ht="40.049999999999997" customHeight="1" x14ac:dyDescent="0.25">
      <c r="G30" s="70" t="s">
        <v>7</v>
      </c>
      <c r="H30" s="70" t="s">
        <v>19</v>
      </c>
      <c r="I30" s="72">
        <v>0</v>
      </c>
      <c r="J30" s="72">
        <f>Daily[[#This Row],[Annual]]/12</f>
        <v>0</v>
      </c>
      <c r="K30" s="72">
        <f>Daily[[#This Row],[Daily]]*365</f>
        <v>0</v>
      </c>
    </row>
    <row r="31" spans="7:11" ht="40.049999999999997" customHeight="1" x14ac:dyDescent="0.25">
      <c r="G31" s="70" t="s">
        <v>7</v>
      </c>
      <c r="H31" s="70" t="s">
        <v>27</v>
      </c>
      <c r="I31" s="72">
        <v>0</v>
      </c>
      <c r="J31" s="72">
        <f>Daily[[#This Row],[Annual]]/12</f>
        <v>0</v>
      </c>
      <c r="K31" s="72">
        <f>Daily[[#This Row],[Daily]]*365</f>
        <v>0</v>
      </c>
    </row>
    <row r="32" spans="7:11" ht="40.049999999999997" customHeight="1" x14ac:dyDescent="0.25">
      <c r="G32" s="70" t="s">
        <v>34</v>
      </c>
      <c r="H32" s="70" t="s">
        <v>21</v>
      </c>
      <c r="I32" s="72">
        <v>3.29</v>
      </c>
      <c r="J32" s="72">
        <f>Daily[[#This Row],[Annual]]/12</f>
        <v>100.07083333333333</v>
      </c>
      <c r="K32" s="72">
        <f>Daily[[#This Row],[Daily]]*365</f>
        <v>1200.8499999999999</v>
      </c>
    </row>
    <row r="33" spans="7:11" ht="40.049999999999997" customHeight="1" x14ac:dyDescent="0.25">
      <c r="G33" s="70" t="s">
        <v>34</v>
      </c>
      <c r="H33" s="70" t="s">
        <v>22</v>
      </c>
      <c r="I33" s="72">
        <v>1.64</v>
      </c>
      <c r="J33" s="72">
        <f>Daily[[#This Row],[Annual]]/12</f>
        <v>49.883333333333326</v>
      </c>
      <c r="K33" s="72">
        <f>Daily[[#This Row],[Daily]]*365</f>
        <v>598.59999999999991</v>
      </c>
    </row>
    <row r="34" spans="7:11" ht="40.049999999999997" customHeight="1" x14ac:dyDescent="0.25">
      <c r="G34" s="70" t="s">
        <v>34</v>
      </c>
      <c r="H34" s="70" t="s">
        <v>23</v>
      </c>
      <c r="I34" s="72">
        <v>6.16</v>
      </c>
      <c r="J34" s="72">
        <f>Daily[[#This Row],[Annual]]/12</f>
        <v>187.36666666666667</v>
      </c>
      <c r="K34" s="72">
        <f>Daily[[#This Row],[Daily]]*365</f>
        <v>2248.4</v>
      </c>
    </row>
    <row r="35" spans="7:11" ht="40.049999999999997" customHeight="1" x14ac:dyDescent="0.25">
      <c r="G35" s="70" t="s">
        <v>34</v>
      </c>
      <c r="H35" s="70" t="s">
        <v>24</v>
      </c>
      <c r="I35" s="72">
        <v>3.29</v>
      </c>
      <c r="J35" s="72">
        <f>Daily[[#This Row],[Annual]]/12</f>
        <v>100.07083333333333</v>
      </c>
      <c r="K35" s="72">
        <f>Daily[[#This Row],[Daily]]*365</f>
        <v>1200.8499999999999</v>
      </c>
    </row>
    <row r="36" spans="7:11" ht="40.049999999999997" customHeight="1" x14ac:dyDescent="0.25">
      <c r="G36" s="70" t="s">
        <v>34</v>
      </c>
      <c r="H36" s="70" t="s">
        <v>66</v>
      </c>
      <c r="I36" s="72">
        <v>0.82</v>
      </c>
      <c r="J36" s="72">
        <f>Daily[[#This Row],[Annual]]/12</f>
        <v>24.941666666666663</v>
      </c>
      <c r="K36" s="72">
        <f>Daily[[#This Row],[Daily]]*365</f>
        <v>299.29999999999995</v>
      </c>
    </row>
    <row r="37" spans="7:11" ht="40.049999999999997" customHeight="1" x14ac:dyDescent="0.25">
      <c r="G37" s="70" t="s">
        <v>34</v>
      </c>
      <c r="H37" s="70" t="s">
        <v>25</v>
      </c>
      <c r="I37" s="72">
        <v>5.48</v>
      </c>
      <c r="J37" s="72">
        <f>Daily[[#This Row],[Annual]]/12</f>
        <v>166.68333333333334</v>
      </c>
      <c r="K37" s="72">
        <f>Daily[[#This Row],[Daily]]*365</f>
        <v>2000.2</v>
      </c>
    </row>
    <row r="38" spans="7:11" ht="40.049999999999997" customHeight="1" x14ac:dyDescent="0.25">
      <c r="G38" s="70" t="s">
        <v>34</v>
      </c>
      <c r="H38" s="70" t="s">
        <v>26</v>
      </c>
      <c r="I38" s="72">
        <v>1.64</v>
      </c>
      <c r="J38" s="72">
        <f>Daily[[#This Row],[Annual]]/12</f>
        <v>49.883333333333326</v>
      </c>
      <c r="K38" s="72">
        <f>Daily[[#This Row],[Daily]]*365</f>
        <v>598.59999999999991</v>
      </c>
    </row>
    <row r="39" spans="7:11" ht="40.049999999999997" customHeight="1" x14ac:dyDescent="0.25">
      <c r="G39" s="70" t="s">
        <v>34</v>
      </c>
      <c r="H39" s="70" t="s">
        <v>67</v>
      </c>
      <c r="I39" s="72">
        <v>0.82</v>
      </c>
      <c r="J39" s="72">
        <f>Daily[[#This Row],[Annual]]/12</f>
        <v>24.941666666666663</v>
      </c>
      <c r="K39" s="72">
        <f>Daily[[#This Row],[Daily]]*365</f>
        <v>299.29999999999995</v>
      </c>
    </row>
    <row r="40" spans="7:11" ht="40.049999999999997" customHeight="1" x14ac:dyDescent="0.25">
      <c r="G40" s="70" t="s">
        <v>34</v>
      </c>
      <c r="H40" s="70" t="s">
        <v>68</v>
      </c>
      <c r="I40" s="72">
        <v>13.15</v>
      </c>
      <c r="J40" s="72">
        <f>Daily[[#This Row],[Annual]]/12</f>
        <v>399.97916666666669</v>
      </c>
      <c r="K40" s="72">
        <f>Daily[[#This Row],[Daily]]*365</f>
        <v>4799.75</v>
      </c>
    </row>
    <row r="41" spans="7:11" ht="40.049999999999997" customHeight="1" x14ac:dyDescent="0.25">
      <c r="G41" s="70" t="s">
        <v>34</v>
      </c>
      <c r="H41" s="70" t="s">
        <v>4</v>
      </c>
      <c r="I41" s="72">
        <v>0</v>
      </c>
      <c r="J41" s="72">
        <f>Daily[[#This Row],[Annual]]/12</f>
        <v>0</v>
      </c>
      <c r="K41" s="72">
        <f>Daily[[#This Row],[Daily]]*365</f>
        <v>0</v>
      </c>
    </row>
    <row r="42" spans="7:11" ht="40.049999999999997" customHeight="1" x14ac:dyDescent="0.25">
      <c r="G42" s="70" t="s">
        <v>34</v>
      </c>
      <c r="H42" s="70" t="s">
        <v>3</v>
      </c>
      <c r="I42" s="72">
        <v>0</v>
      </c>
      <c r="J42" s="72">
        <f>Daily[[#This Row],[Annual]]/12</f>
        <v>0</v>
      </c>
      <c r="K42" s="72">
        <f>Daily[[#This Row],[Daily]]*365</f>
        <v>0</v>
      </c>
    </row>
    <row r="43" spans="7:11" ht="40.049999999999997" customHeight="1" x14ac:dyDescent="0.25">
      <c r="G43" s="70" t="s">
        <v>28</v>
      </c>
      <c r="H43" s="70" t="s">
        <v>69</v>
      </c>
      <c r="I43" s="72">
        <v>13.7</v>
      </c>
      <c r="J43" s="72">
        <f>Daily[[#This Row],[Annual]]/12</f>
        <v>416.70833333333331</v>
      </c>
      <c r="K43" s="72">
        <f>Daily[[#This Row],[Daily]]*365</f>
        <v>5000.5</v>
      </c>
    </row>
    <row r="44" spans="7:11" ht="40.049999999999997" customHeight="1" x14ac:dyDescent="0.25">
      <c r="G44" s="70" t="s">
        <v>28</v>
      </c>
      <c r="H44" s="70" t="s">
        <v>70</v>
      </c>
      <c r="I44" s="72">
        <v>32.880000000000003</v>
      </c>
      <c r="J44" s="72">
        <f>Daily[[#This Row],[Annual]]/12</f>
        <v>1000.1</v>
      </c>
      <c r="K44" s="72">
        <f>Daily[[#This Row],[Daily]]*365</f>
        <v>12001.2</v>
      </c>
    </row>
    <row r="45" spans="7:11" ht="40.049999999999997" customHeight="1" x14ac:dyDescent="0.25">
      <c r="G45" s="70" t="s">
        <v>28</v>
      </c>
      <c r="H45" s="70" t="s">
        <v>71</v>
      </c>
      <c r="I45" s="72">
        <v>16.440000000000001</v>
      </c>
      <c r="J45" s="72">
        <f>Daily[[#This Row],[Annual]]/12</f>
        <v>500.05</v>
      </c>
      <c r="K45" s="72">
        <f>Daily[[#This Row],[Daily]]*365</f>
        <v>6000.6</v>
      </c>
    </row>
    <row r="46" spans="7:11" ht="40.049999999999997" customHeight="1" x14ac:dyDescent="0.25">
      <c r="G46" s="70" t="s">
        <v>28</v>
      </c>
      <c r="H46" s="70" t="s">
        <v>4</v>
      </c>
      <c r="I46" s="72">
        <v>0</v>
      </c>
      <c r="J46" s="72">
        <f>Daily[[#This Row],[Annual]]/12</f>
        <v>0</v>
      </c>
      <c r="K46" s="72">
        <f>Daily[[#This Row],[Daily]]*365</f>
        <v>0</v>
      </c>
    </row>
    <row r="47" spans="7:11" ht="40.049999999999997" customHeight="1" x14ac:dyDescent="0.25">
      <c r="G47" s="70" t="s">
        <v>28</v>
      </c>
      <c r="H47" s="70" t="s">
        <v>3</v>
      </c>
      <c r="I47" s="72">
        <v>0</v>
      </c>
      <c r="J47" s="72">
        <f>Daily[[#This Row],[Annual]]/12</f>
        <v>0</v>
      </c>
      <c r="K47" s="72">
        <f>Daily[[#This Row],[Daily]]*365</f>
        <v>0</v>
      </c>
    </row>
    <row r="48" spans="7:11" ht="40.049999999999997" customHeight="1" x14ac:dyDescent="0.25">
      <c r="G48" s="65" t="s">
        <v>20</v>
      </c>
      <c r="H48" s="74"/>
      <c r="I48" s="72">
        <f>SUMIF(Daily[Type],"Income",Daily[Daily])-SUMIF(Daily[Type],"&lt;&gt;Income",Daily[Daily])</f>
        <v>107.10000000000014</v>
      </c>
      <c r="J48" s="72">
        <f>SUMIF(Daily[Type],"Income",Daily[Monthly])-SUMIF(Daily[Type],"&lt;&gt;Income",Daily[Monthly])</f>
        <v>3257.625</v>
      </c>
      <c r="K48" s="72">
        <f>SUMIF(Daily[Type],"Income",Daily[Annual])-SUMIF(Daily[Type],"&lt;&gt;Income",Daily[Annual])</f>
        <v>39091.500000000015</v>
      </c>
    </row>
    <row r="49" ht="40.049999999999997" customHeight="1" x14ac:dyDescent="0.25"/>
    <row r="50" ht="40.049999999999997" customHeight="1" x14ac:dyDescent="0.25"/>
    <row r="51" ht="40.049999999999997" customHeight="1" x14ac:dyDescent="0.25"/>
    <row r="52" ht="40.049999999999997" customHeight="1" x14ac:dyDescent="0.25"/>
    <row r="53" ht="40.049999999999997" customHeight="1" x14ac:dyDescent="0.25"/>
    <row r="54" s="12" customFormat="1" ht="40.049999999999997" customHeight="1" x14ac:dyDescent="0.25"/>
    <row r="55" ht="40.049999999999997" customHeight="1" x14ac:dyDescent="0.25"/>
  </sheetData>
  <mergeCells count="1">
    <mergeCell ref="G2:J2"/>
  </mergeCells>
  <dataValidations count="1">
    <dataValidation allowBlank="1" showInputMessage="1" showErrorMessage="1" prompt="Create Daily Cash Flow Statement in this worksheet. _x000a__x000a_Enter details in Daily table. Total available cash flow is automatically calculated in cell D2. Tip is in cell G2. Daily summary table is automatically updated starting in cell B5." sqref="A1" xr:uid="{79A7F1AC-DD41-4A2A-8162-B2CEEED2C416}"/>
  </dataValidations>
  <hyperlinks>
    <hyperlink ref="F1" location="'Monthly Cash Flow'!A1" tooltip="Select to navigate to Monthly Cash Flow worksheet" display="Navigation button for Monthly Cash Flow worksheet is in this cell. " xr:uid="{00000000-0004-0000-0100-000001000000}"/>
    <hyperlink ref="H1" location="Income!A1" tooltip="Select to navigate to Income worksheet" display="INCOME" xr:uid="{00000000-0004-0000-0100-000002000000}"/>
    <hyperlink ref="G1" location="'Daily Summary'!A1" tooltip="Select to navigate to cell A1 in this worksheet" display="DAILY SUMMARY" xr:uid="{00000000-0004-0000-0100-000003000000}"/>
  </hyperlinks>
  <printOptions horizontalCentered="1"/>
  <pageMargins left="0.25" right="0.25" top="0.5" bottom="0.5" header="0.3" footer="0.3"/>
  <pageSetup scale="63" fitToHeight="0" orientation="portrait" r:id="rId1"/>
  <headerFooter differentFirst="1">
    <oddFooter>Page &amp;P of &amp;N</oddFooter>
  </headerFooter>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autoPageBreaks="0" fitToPage="1"/>
  </sheetPr>
  <dimension ref="A1:S48"/>
  <sheetViews>
    <sheetView showGridLines="0" zoomScaleNormal="100" workbookViewId="0">
      <selection activeCell="J5" sqref="J5"/>
    </sheetView>
  </sheetViews>
  <sheetFormatPr defaultColWidth="8.8984375" defaultRowHeight="26.25" customHeight="1" x14ac:dyDescent="0.25"/>
  <cols>
    <col min="1" max="1" width="2.796875" style="5" customWidth="1"/>
    <col min="2" max="2" width="12.796875" style="5" customWidth="1"/>
    <col min="3" max="3" width="20.796875" style="5" customWidth="1"/>
    <col min="4" max="16" width="12.796875" style="5" customWidth="1"/>
    <col min="17" max="17" width="19.796875" style="5" customWidth="1"/>
    <col min="18" max="18" width="2.796875" style="5" customWidth="1"/>
    <col min="19" max="16384" width="8.8984375" style="5"/>
  </cols>
  <sheetData>
    <row r="1" spans="1:19" s="30" customFormat="1" ht="70.05" customHeight="1" x14ac:dyDescent="0.25">
      <c r="A1" s="98"/>
      <c r="B1" s="94" t="s">
        <v>81</v>
      </c>
      <c r="C1" s="92"/>
      <c r="D1" s="92"/>
      <c r="E1" s="92"/>
      <c r="F1" s="92"/>
      <c r="G1" s="99"/>
      <c r="H1" s="99"/>
      <c r="I1" s="99"/>
      <c r="J1" s="99"/>
      <c r="K1" s="99"/>
      <c r="L1" s="98"/>
      <c r="M1" s="98"/>
      <c r="N1" s="98"/>
      <c r="O1" s="98"/>
      <c r="P1" s="98"/>
      <c r="Q1" s="98"/>
      <c r="R1" s="98"/>
      <c r="S1" s="98"/>
    </row>
    <row r="2" spans="1:19" s="6" customFormat="1" ht="70.05" customHeight="1" thickBot="1" x14ac:dyDescent="0.3">
      <c r="B2" s="47" t="s">
        <v>72</v>
      </c>
      <c r="C2" s="11"/>
      <c r="D2" s="81">
        <f>MonthlyCashFlowToDate</f>
        <v>18380</v>
      </c>
      <c r="E2" s="81"/>
      <c r="F2" s="14"/>
      <c r="G2" s="82" t="s">
        <v>87</v>
      </c>
      <c r="H2" s="82"/>
      <c r="I2" s="82"/>
      <c r="J2" s="82"/>
      <c r="K2" s="82"/>
      <c r="L2" s="19"/>
      <c r="O2" s="31"/>
      <c r="P2" s="31"/>
      <c r="Q2" s="32"/>
    </row>
    <row r="3" spans="1:19" s="33" customFormat="1" ht="45" customHeight="1" thickTop="1" thickBot="1" x14ac:dyDescent="0.3">
      <c r="B3" s="68" t="s">
        <v>31</v>
      </c>
      <c r="C3" s="68" t="s">
        <v>94</v>
      </c>
      <c r="D3" s="68" t="s">
        <v>37</v>
      </c>
      <c r="E3" s="68" t="s">
        <v>38</v>
      </c>
      <c r="F3" s="68" t="s">
        <v>39</v>
      </c>
      <c r="G3" s="68" t="s">
        <v>40</v>
      </c>
      <c r="H3" s="68" t="s">
        <v>33</v>
      </c>
      <c r="I3" s="68" t="s">
        <v>41</v>
      </c>
      <c r="J3" s="68" t="s">
        <v>42</v>
      </c>
      <c r="K3" s="68" t="s">
        <v>43</v>
      </c>
      <c r="L3" s="68" t="s">
        <v>44</v>
      </c>
      <c r="M3" s="68" t="s">
        <v>45</v>
      </c>
      <c r="N3" s="68" t="s">
        <v>46</v>
      </c>
      <c r="O3" s="68" t="s">
        <v>47</v>
      </c>
      <c r="P3" s="68" t="s">
        <v>20</v>
      </c>
      <c r="Q3" s="34"/>
    </row>
    <row r="4" spans="1:19" s="35" customFormat="1" ht="40.049999999999997" customHeight="1" thickTop="1" x14ac:dyDescent="0.25">
      <c r="B4" s="70" t="s">
        <v>0</v>
      </c>
      <c r="C4" s="70" t="s">
        <v>1</v>
      </c>
      <c r="D4" s="72">
        <v>7500</v>
      </c>
      <c r="E4" s="72">
        <v>7500</v>
      </c>
      <c r="F4" s="72">
        <v>7500</v>
      </c>
      <c r="G4" s="72">
        <v>7500</v>
      </c>
      <c r="H4" s="72">
        <v>7500</v>
      </c>
      <c r="I4" s="72">
        <v>7500</v>
      </c>
      <c r="J4" s="72"/>
      <c r="K4" s="72"/>
      <c r="L4" s="72"/>
      <c r="M4" s="72"/>
      <c r="N4" s="72"/>
      <c r="O4" s="72"/>
      <c r="P4" s="72">
        <f>SUM(Monthly[[#This Row],[Jan]:[Dec]])</f>
        <v>45000</v>
      </c>
      <c r="Q4" s="36"/>
    </row>
    <row r="5" spans="1:19" s="35" customFormat="1" ht="40.049999999999997" customHeight="1" x14ac:dyDescent="0.25">
      <c r="B5" s="70" t="s">
        <v>0</v>
      </c>
      <c r="C5" s="70" t="s">
        <v>96</v>
      </c>
      <c r="D5" s="72">
        <v>400</v>
      </c>
      <c r="E5" s="72">
        <v>400</v>
      </c>
      <c r="F5" s="72">
        <v>500</v>
      </c>
      <c r="G5" s="72">
        <v>200</v>
      </c>
      <c r="H5" s="72">
        <v>0</v>
      </c>
      <c r="I5" s="72">
        <v>600</v>
      </c>
      <c r="J5" s="72"/>
      <c r="K5" s="72"/>
      <c r="L5" s="72"/>
      <c r="M5" s="72"/>
      <c r="N5" s="72"/>
      <c r="O5" s="72"/>
      <c r="P5" s="72">
        <f>SUM(Monthly[[#This Row],[Jan]:[Dec]])</f>
        <v>2100</v>
      </c>
      <c r="Q5" s="36"/>
    </row>
    <row r="6" spans="1:19" s="35" customFormat="1" ht="40.049999999999997" customHeight="1" x14ac:dyDescent="0.25">
      <c r="B6" s="70" t="s">
        <v>0</v>
      </c>
      <c r="C6" s="73" t="s">
        <v>4</v>
      </c>
      <c r="D6" s="72">
        <v>2500</v>
      </c>
      <c r="E6" s="72">
        <v>2500</v>
      </c>
      <c r="F6" s="72">
        <v>2500</v>
      </c>
      <c r="G6" s="72">
        <v>2500</v>
      </c>
      <c r="H6" s="72">
        <v>2500</v>
      </c>
      <c r="I6" s="72">
        <v>2500</v>
      </c>
      <c r="J6" s="72"/>
      <c r="K6" s="72"/>
      <c r="L6" s="72"/>
      <c r="M6" s="72"/>
      <c r="N6" s="72"/>
      <c r="O6" s="72"/>
      <c r="P6" s="72">
        <f>SUM(Monthly[[#This Row],[Jan]:[Dec]])</f>
        <v>15000</v>
      </c>
      <c r="Q6" s="36"/>
    </row>
    <row r="7" spans="1:19" s="35" customFormat="1" ht="40.049999999999997" customHeight="1" x14ac:dyDescent="0.25">
      <c r="B7" s="70" t="s">
        <v>0</v>
      </c>
      <c r="C7" s="73" t="s">
        <v>3</v>
      </c>
      <c r="D7" s="72">
        <v>0</v>
      </c>
      <c r="E7" s="72">
        <v>0</v>
      </c>
      <c r="F7" s="72">
        <v>0</v>
      </c>
      <c r="G7" s="72">
        <v>0</v>
      </c>
      <c r="H7" s="72">
        <v>0</v>
      </c>
      <c r="I7" s="72">
        <v>0</v>
      </c>
      <c r="J7" s="72"/>
      <c r="K7" s="72"/>
      <c r="L7" s="72"/>
      <c r="M7" s="72"/>
      <c r="N7" s="72"/>
      <c r="O7" s="72"/>
      <c r="P7" s="72">
        <f>SUM(Monthly[[#This Row],[Jan]:[Dec]])</f>
        <v>0</v>
      </c>
      <c r="Q7" s="36"/>
    </row>
    <row r="8" spans="1:19" s="35" customFormat="1" ht="40.049999999999997" customHeight="1" x14ac:dyDescent="0.25">
      <c r="B8" s="70" t="s">
        <v>0</v>
      </c>
      <c r="C8" s="73" t="s">
        <v>19</v>
      </c>
      <c r="D8" s="72">
        <v>0</v>
      </c>
      <c r="E8" s="72">
        <v>0</v>
      </c>
      <c r="F8" s="72">
        <v>0</v>
      </c>
      <c r="G8" s="72">
        <v>0</v>
      </c>
      <c r="H8" s="72">
        <v>0</v>
      </c>
      <c r="I8" s="72">
        <v>0</v>
      </c>
      <c r="J8" s="72"/>
      <c r="K8" s="72"/>
      <c r="L8" s="72"/>
      <c r="M8" s="72"/>
      <c r="N8" s="72"/>
      <c r="O8" s="72"/>
      <c r="P8" s="72">
        <f>SUM(Monthly[[#This Row],[Jan]:[Dec]])</f>
        <v>0</v>
      </c>
      <c r="Q8" s="36"/>
    </row>
    <row r="9" spans="1:19" s="35" customFormat="1" ht="40.049999999999997" customHeight="1" x14ac:dyDescent="0.25">
      <c r="B9" s="70" t="s">
        <v>0</v>
      </c>
      <c r="C9" s="73" t="s">
        <v>27</v>
      </c>
      <c r="D9" s="72">
        <v>0</v>
      </c>
      <c r="E9" s="72">
        <v>0</v>
      </c>
      <c r="F9" s="72">
        <v>0</v>
      </c>
      <c r="G9" s="72">
        <v>0</v>
      </c>
      <c r="H9" s="72">
        <v>0</v>
      </c>
      <c r="I9" s="72">
        <v>0</v>
      </c>
      <c r="J9" s="72"/>
      <c r="K9" s="72"/>
      <c r="L9" s="72"/>
      <c r="M9" s="72"/>
      <c r="N9" s="72"/>
      <c r="O9" s="72"/>
      <c r="P9" s="72">
        <f>SUM(Monthly[[#This Row],[Jan]:[Dec]])</f>
        <v>0</v>
      </c>
      <c r="Q9" s="36"/>
    </row>
    <row r="10" spans="1:19" s="35" customFormat="1" ht="40.049999999999997" customHeight="1" x14ac:dyDescent="0.25">
      <c r="B10" s="70" t="s">
        <v>7</v>
      </c>
      <c r="C10" s="73" t="s">
        <v>8</v>
      </c>
      <c r="D10" s="72">
        <v>1250</v>
      </c>
      <c r="E10" s="72">
        <v>1250</v>
      </c>
      <c r="F10" s="72">
        <v>1250</v>
      </c>
      <c r="G10" s="72">
        <v>1250</v>
      </c>
      <c r="H10" s="72">
        <v>1250</v>
      </c>
      <c r="I10" s="72">
        <v>1250</v>
      </c>
      <c r="J10" s="72"/>
      <c r="K10" s="72"/>
      <c r="L10" s="72"/>
      <c r="M10" s="72"/>
      <c r="N10" s="72"/>
      <c r="O10" s="72"/>
      <c r="P10" s="72">
        <f>SUM(Monthly[[#This Row],[Jan]:[Dec]])</f>
        <v>7500</v>
      </c>
      <c r="Q10" s="36"/>
    </row>
    <row r="11" spans="1:19" s="35" customFormat="1" ht="40.049999999999997" customHeight="1" x14ac:dyDescent="0.25">
      <c r="B11" s="70" t="s">
        <v>7</v>
      </c>
      <c r="C11" s="73" t="s">
        <v>60</v>
      </c>
      <c r="D11" s="72">
        <v>208.33333333333334</v>
      </c>
      <c r="E11" s="72">
        <v>208.33333333333334</v>
      </c>
      <c r="F11" s="72">
        <v>208.33333333333334</v>
      </c>
      <c r="G11" s="72">
        <v>208.33333333333334</v>
      </c>
      <c r="H11" s="72">
        <v>208.33333333333334</v>
      </c>
      <c r="I11" s="72">
        <v>208.33333333333334</v>
      </c>
      <c r="J11" s="72"/>
      <c r="K11" s="72"/>
      <c r="L11" s="72"/>
      <c r="M11" s="72"/>
      <c r="N11" s="72"/>
      <c r="O11" s="72"/>
      <c r="P11" s="72">
        <f>SUM(Monthly[[#This Row],[Jan]:[Dec]])</f>
        <v>1250</v>
      </c>
      <c r="Q11" s="36"/>
    </row>
    <row r="12" spans="1:19" ht="40.049999999999997" customHeight="1" x14ac:dyDescent="0.25">
      <c r="B12" s="70" t="s">
        <v>7</v>
      </c>
      <c r="C12" s="73" t="s">
        <v>61</v>
      </c>
      <c r="D12" s="72">
        <v>16.666666666666668</v>
      </c>
      <c r="E12" s="72">
        <v>16.666666666666668</v>
      </c>
      <c r="F12" s="72">
        <v>16.666666666666668</v>
      </c>
      <c r="G12" s="72">
        <v>16.666666666666668</v>
      </c>
      <c r="H12" s="72">
        <v>16.666666666666668</v>
      </c>
      <c r="I12" s="72">
        <v>16.666666666666668</v>
      </c>
      <c r="J12" s="72"/>
      <c r="K12" s="72"/>
      <c r="L12" s="72"/>
      <c r="M12" s="72"/>
      <c r="N12" s="72"/>
      <c r="O12" s="72"/>
      <c r="P12" s="72">
        <f>SUM(Monthly[[#This Row],[Jan]:[Dec]])</f>
        <v>100.00000000000001</v>
      </c>
      <c r="Q12" s="36"/>
    </row>
    <row r="13" spans="1:19" ht="40.049999999999997" customHeight="1" x14ac:dyDescent="0.25">
      <c r="B13" s="70" t="s">
        <v>7</v>
      </c>
      <c r="C13" s="73" t="s">
        <v>62</v>
      </c>
      <c r="D13" s="72">
        <v>333.33333333333331</v>
      </c>
      <c r="E13" s="72">
        <v>333.33333333333331</v>
      </c>
      <c r="F13" s="72">
        <v>333.33333333333331</v>
      </c>
      <c r="G13" s="72">
        <v>333.33333333333331</v>
      </c>
      <c r="H13" s="72">
        <v>333.33333333333331</v>
      </c>
      <c r="I13" s="72">
        <v>333.33333333333331</v>
      </c>
      <c r="J13" s="72"/>
      <c r="K13" s="72"/>
      <c r="L13" s="72"/>
      <c r="M13" s="72"/>
      <c r="N13" s="72"/>
      <c r="O13" s="72"/>
      <c r="P13" s="72">
        <f>SUM(Monthly[[#This Row],[Jan]:[Dec]])</f>
        <v>1999.9999999999998</v>
      </c>
      <c r="Q13" s="36"/>
    </row>
    <row r="14" spans="1:19" ht="40.049999999999997" customHeight="1" x14ac:dyDescent="0.25">
      <c r="B14" s="70" t="s">
        <v>7</v>
      </c>
      <c r="C14" s="73" t="s">
        <v>63</v>
      </c>
      <c r="D14" s="72">
        <v>1250</v>
      </c>
      <c r="E14" s="72">
        <v>1250</v>
      </c>
      <c r="F14" s="72">
        <v>1250</v>
      </c>
      <c r="G14" s="72">
        <v>1250</v>
      </c>
      <c r="H14" s="72">
        <v>1250</v>
      </c>
      <c r="I14" s="72">
        <v>1250</v>
      </c>
      <c r="J14" s="72"/>
      <c r="K14" s="72"/>
      <c r="L14" s="72"/>
      <c r="M14" s="72"/>
      <c r="N14" s="72"/>
      <c r="O14" s="72"/>
      <c r="P14" s="72">
        <f>SUM(Monthly[[#This Row],[Jan]:[Dec]])</f>
        <v>7500</v>
      </c>
      <c r="Q14" s="36"/>
    </row>
    <row r="15" spans="1:19" ht="40.049999999999997" customHeight="1" x14ac:dyDescent="0.25">
      <c r="B15" s="70" t="s">
        <v>7</v>
      </c>
      <c r="C15" s="73" t="s">
        <v>9</v>
      </c>
      <c r="D15" s="72">
        <v>25</v>
      </c>
      <c r="E15" s="72">
        <v>25</v>
      </c>
      <c r="F15" s="72">
        <v>25</v>
      </c>
      <c r="G15" s="72">
        <v>25</v>
      </c>
      <c r="H15" s="72">
        <v>25</v>
      </c>
      <c r="I15" s="72">
        <v>25</v>
      </c>
      <c r="J15" s="72"/>
      <c r="K15" s="72"/>
      <c r="L15" s="72"/>
      <c r="M15" s="72"/>
      <c r="N15" s="72"/>
      <c r="O15" s="72"/>
      <c r="P15" s="72">
        <f>SUM(Monthly[[#This Row],[Jan]:[Dec]])</f>
        <v>150</v>
      </c>
      <c r="Q15" s="36"/>
    </row>
    <row r="16" spans="1:19" ht="40.049999999999997" customHeight="1" x14ac:dyDescent="0.25">
      <c r="B16" s="70" t="s">
        <v>7</v>
      </c>
      <c r="C16" s="73" t="s">
        <v>10</v>
      </c>
      <c r="D16" s="72">
        <v>100</v>
      </c>
      <c r="E16" s="72">
        <v>100</v>
      </c>
      <c r="F16" s="72">
        <v>100</v>
      </c>
      <c r="G16" s="72">
        <v>100</v>
      </c>
      <c r="H16" s="72">
        <v>100</v>
      </c>
      <c r="I16" s="72">
        <v>100</v>
      </c>
      <c r="J16" s="72"/>
      <c r="K16" s="72"/>
      <c r="L16" s="72"/>
      <c r="M16" s="72"/>
      <c r="N16" s="72"/>
      <c r="O16" s="72"/>
      <c r="P16" s="72">
        <f>SUM(Monthly[[#This Row],[Jan]:[Dec]])</f>
        <v>600</v>
      </c>
      <c r="Q16" s="36"/>
    </row>
    <row r="17" spans="2:17" ht="40.049999999999997" customHeight="1" x14ac:dyDescent="0.25">
      <c r="B17" s="70" t="s">
        <v>7</v>
      </c>
      <c r="C17" s="73" t="s">
        <v>11</v>
      </c>
      <c r="D17" s="72">
        <v>50</v>
      </c>
      <c r="E17" s="72">
        <v>50</v>
      </c>
      <c r="F17" s="72">
        <v>50</v>
      </c>
      <c r="G17" s="72">
        <v>50</v>
      </c>
      <c r="H17" s="72">
        <v>50</v>
      </c>
      <c r="I17" s="72">
        <v>50</v>
      </c>
      <c r="J17" s="72"/>
      <c r="K17" s="72"/>
      <c r="L17" s="72"/>
      <c r="M17" s="72"/>
      <c r="N17" s="72"/>
      <c r="O17" s="72"/>
      <c r="P17" s="72">
        <f>SUM(Monthly[[#This Row],[Jan]:[Dec]])</f>
        <v>300</v>
      </c>
      <c r="Q17" s="36"/>
    </row>
    <row r="18" spans="2:17" ht="40.049999999999997" customHeight="1" x14ac:dyDescent="0.25">
      <c r="B18" s="70" t="s">
        <v>7</v>
      </c>
      <c r="C18" s="73" t="s">
        <v>12</v>
      </c>
      <c r="D18" s="72">
        <v>50</v>
      </c>
      <c r="E18" s="72">
        <v>50</v>
      </c>
      <c r="F18" s="72">
        <v>50</v>
      </c>
      <c r="G18" s="72">
        <v>50</v>
      </c>
      <c r="H18" s="72">
        <v>50</v>
      </c>
      <c r="I18" s="72">
        <v>50</v>
      </c>
      <c r="J18" s="72"/>
      <c r="K18" s="72"/>
      <c r="L18" s="72"/>
      <c r="M18" s="72"/>
      <c r="N18" s="72"/>
      <c r="O18" s="72"/>
      <c r="P18" s="72">
        <f>SUM(Monthly[[#This Row],[Jan]:[Dec]])</f>
        <v>300</v>
      </c>
      <c r="Q18" s="36"/>
    </row>
    <row r="19" spans="2:17" ht="40.049999999999997" customHeight="1" x14ac:dyDescent="0.25">
      <c r="B19" s="70" t="s">
        <v>7</v>
      </c>
      <c r="C19" s="73" t="s">
        <v>13</v>
      </c>
      <c r="D19" s="72">
        <v>25</v>
      </c>
      <c r="E19" s="72">
        <v>25</v>
      </c>
      <c r="F19" s="72">
        <v>25</v>
      </c>
      <c r="G19" s="72">
        <v>25</v>
      </c>
      <c r="H19" s="72">
        <v>25</v>
      </c>
      <c r="I19" s="72">
        <v>25</v>
      </c>
      <c r="J19" s="72"/>
      <c r="K19" s="72"/>
      <c r="L19" s="72"/>
      <c r="M19" s="72"/>
      <c r="N19" s="72"/>
      <c r="O19" s="72"/>
      <c r="P19" s="72">
        <f>SUM(Monthly[[#This Row],[Jan]:[Dec]])</f>
        <v>150</v>
      </c>
      <c r="Q19" s="36"/>
    </row>
    <row r="20" spans="2:17" ht="40.049999999999997" customHeight="1" x14ac:dyDescent="0.25">
      <c r="B20" s="70" t="s">
        <v>7</v>
      </c>
      <c r="C20" s="73" t="s">
        <v>14</v>
      </c>
      <c r="D20" s="72">
        <v>12.5</v>
      </c>
      <c r="E20" s="72">
        <v>12.5</v>
      </c>
      <c r="F20" s="72">
        <v>12.5</v>
      </c>
      <c r="G20" s="72">
        <v>12.5</v>
      </c>
      <c r="H20" s="72">
        <v>12.5</v>
      </c>
      <c r="I20" s="72">
        <v>12.5</v>
      </c>
      <c r="J20" s="72"/>
      <c r="K20" s="72"/>
      <c r="L20" s="72"/>
      <c r="M20" s="72"/>
      <c r="N20" s="72"/>
      <c r="O20" s="72"/>
      <c r="P20" s="72">
        <f>SUM(Monthly[[#This Row],[Jan]:[Dec]])</f>
        <v>75</v>
      </c>
      <c r="Q20" s="36"/>
    </row>
    <row r="21" spans="2:17" ht="40.049999999999997" customHeight="1" x14ac:dyDescent="0.25">
      <c r="B21" s="70" t="s">
        <v>7</v>
      </c>
      <c r="C21" s="73" t="s">
        <v>15</v>
      </c>
      <c r="D21" s="72">
        <v>50</v>
      </c>
      <c r="E21" s="72">
        <v>50</v>
      </c>
      <c r="F21" s="72">
        <v>50</v>
      </c>
      <c r="G21" s="72">
        <v>50</v>
      </c>
      <c r="H21" s="72">
        <v>50</v>
      </c>
      <c r="I21" s="72">
        <v>50</v>
      </c>
      <c r="J21" s="72"/>
      <c r="K21" s="72"/>
      <c r="L21" s="72"/>
      <c r="M21" s="72"/>
      <c r="N21" s="72"/>
      <c r="O21" s="72"/>
      <c r="P21" s="72">
        <f>SUM(Monthly[[#This Row],[Jan]:[Dec]])</f>
        <v>300</v>
      </c>
      <c r="Q21" s="36"/>
    </row>
    <row r="22" spans="2:17" ht="40.049999999999997" customHeight="1" x14ac:dyDescent="0.25">
      <c r="B22" s="70" t="s">
        <v>7</v>
      </c>
      <c r="C22" s="73" t="s">
        <v>16</v>
      </c>
      <c r="D22" s="72">
        <v>50</v>
      </c>
      <c r="E22" s="72">
        <v>50</v>
      </c>
      <c r="F22" s="72">
        <v>50</v>
      </c>
      <c r="G22" s="72">
        <v>50</v>
      </c>
      <c r="H22" s="72">
        <v>50</v>
      </c>
      <c r="I22" s="72">
        <v>50</v>
      </c>
      <c r="J22" s="72"/>
      <c r="K22" s="72"/>
      <c r="L22" s="72"/>
      <c r="M22" s="72"/>
      <c r="N22" s="72"/>
      <c r="O22" s="72"/>
      <c r="P22" s="72">
        <f>SUM(Monthly[[#This Row],[Jan]:[Dec]])</f>
        <v>300</v>
      </c>
      <c r="Q22" s="36"/>
    </row>
    <row r="23" spans="2:17" ht="40.049999999999997" customHeight="1" x14ac:dyDescent="0.25">
      <c r="B23" s="70" t="s">
        <v>7</v>
      </c>
      <c r="C23" s="73" t="s">
        <v>64</v>
      </c>
      <c r="D23" s="72">
        <v>125</v>
      </c>
      <c r="E23" s="72">
        <v>125</v>
      </c>
      <c r="F23" s="72">
        <v>125</v>
      </c>
      <c r="G23" s="72">
        <v>125</v>
      </c>
      <c r="H23" s="72">
        <v>125</v>
      </c>
      <c r="I23" s="72">
        <v>125</v>
      </c>
      <c r="J23" s="72"/>
      <c r="K23" s="72"/>
      <c r="L23" s="72"/>
      <c r="M23" s="72"/>
      <c r="N23" s="72"/>
      <c r="O23" s="72"/>
      <c r="P23" s="72">
        <f>SUM(Monthly[[#This Row],[Jan]:[Dec]])</f>
        <v>750</v>
      </c>
      <c r="Q23" s="36"/>
    </row>
    <row r="24" spans="2:17" ht="40.049999999999997" customHeight="1" x14ac:dyDescent="0.25">
      <c r="B24" s="70" t="s">
        <v>7</v>
      </c>
      <c r="C24" s="73" t="s">
        <v>17</v>
      </c>
      <c r="D24" s="72">
        <v>400</v>
      </c>
      <c r="E24" s="72">
        <v>500</v>
      </c>
      <c r="F24" s="72">
        <v>450</v>
      </c>
      <c r="G24" s="72">
        <v>400</v>
      </c>
      <c r="H24" s="72">
        <v>450</v>
      </c>
      <c r="I24" s="72">
        <v>425</v>
      </c>
      <c r="J24" s="72"/>
      <c r="K24" s="72"/>
      <c r="L24" s="72"/>
      <c r="M24" s="72"/>
      <c r="N24" s="72"/>
      <c r="O24" s="72"/>
      <c r="P24" s="72">
        <f>SUM(Monthly[[#This Row],[Jan]:[Dec]])</f>
        <v>2625</v>
      </c>
      <c r="Q24" s="36"/>
    </row>
    <row r="25" spans="2:17" ht="40.049999999999997" customHeight="1" x14ac:dyDescent="0.25">
      <c r="B25" s="70" t="s">
        <v>7</v>
      </c>
      <c r="C25" s="73" t="s">
        <v>18</v>
      </c>
      <c r="D25" s="72">
        <v>50</v>
      </c>
      <c r="E25" s="72">
        <v>75</v>
      </c>
      <c r="F25" s="72">
        <v>100</v>
      </c>
      <c r="G25" s="72">
        <v>75</v>
      </c>
      <c r="H25" s="72">
        <v>125</v>
      </c>
      <c r="I25" s="72">
        <v>75</v>
      </c>
      <c r="J25" s="72"/>
      <c r="K25" s="72"/>
      <c r="L25" s="72"/>
      <c r="M25" s="72"/>
      <c r="N25" s="72"/>
      <c r="O25" s="72"/>
      <c r="P25" s="72">
        <f>SUM(Monthly[[#This Row],[Jan]:[Dec]])</f>
        <v>500</v>
      </c>
      <c r="Q25" s="36"/>
    </row>
    <row r="26" spans="2:17" ht="40.049999999999997" customHeight="1" x14ac:dyDescent="0.25">
      <c r="B26" s="70" t="s">
        <v>7</v>
      </c>
      <c r="C26" s="73" t="s">
        <v>65</v>
      </c>
      <c r="D26" s="72">
        <v>50</v>
      </c>
      <c r="E26" s="72">
        <v>10</v>
      </c>
      <c r="F26" s="72">
        <v>25</v>
      </c>
      <c r="G26" s="72">
        <v>25</v>
      </c>
      <c r="H26" s="72">
        <v>20</v>
      </c>
      <c r="I26" s="72">
        <v>70</v>
      </c>
      <c r="J26" s="72"/>
      <c r="K26" s="72"/>
      <c r="L26" s="72"/>
      <c r="M26" s="72"/>
      <c r="N26" s="72"/>
      <c r="O26" s="72"/>
      <c r="P26" s="72">
        <f>SUM(Monthly[[#This Row],[Jan]:[Dec]])</f>
        <v>200</v>
      </c>
      <c r="Q26" s="36"/>
    </row>
    <row r="27" spans="2:17" ht="40.049999999999997" customHeight="1" x14ac:dyDescent="0.25">
      <c r="B27" s="70" t="s">
        <v>7</v>
      </c>
      <c r="C27" s="73" t="s">
        <v>30</v>
      </c>
      <c r="D27" s="72">
        <v>30</v>
      </c>
      <c r="E27" s="72">
        <v>30</v>
      </c>
      <c r="F27" s="72">
        <v>30</v>
      </c>
      <c r="G27" s="72">
        <v>20</v>
      </c>
      <c r="H27" s="72">
        <v>30</v>
      </c>
      <c r="I27" s="72">
        <v>30</v>
      </c>
      <c r="J27" s="72"/>
      <c r="K27" s="72"/>
      <c r="L27" s="72"/>
      <c r="M27" s="72"/>
      <c r="N27" s="72"/>
      <c r="O27" s="72"/>
      <c r="P27" s="72">
        <f>SUM(Monthly[[#This Row],[Jan]:[Dec]])</f>
        <v>170</v>
      </c>
      <c r="Q27" s="36"/>
    </row>
    <row r="28" spans="2:17" ht="40.049999999999997" customHeight="1" x14ac:dyDescent="0.25">
      <c r="B28" s="70" t="s">
        <v>7</v>
      </c>
      <c r="C28" s="73" t="s">
        <v>3</v>
      </c>
      <c r="D28" s="72">
        <v>0</v>
      </c>
      <c r="E28" s="72">
        <v>0</v>
      </c>
      <c r="F28" s="72">
        <v>0</v>
      </c>
      <c r="G28" s="72">
        <v>0</v>
      </c>
      <c r="H28" s="72">
        <v>0</v>
      </c>
      <c r="I28" s="72">
        <v>0</v>
      </c>
      <c r="J28" s="72"/>
      <c r="K28" s="72"/>
      <c r="L28" s="72"/>
      <c r="M28" s="72"/>
      <c r="N28" s="72"/>
      <c r="O28" s="72"/>
      <c r="P28" s="72">
        <f>SUM(Monthly[[#This Row],[Jan]:[Dec]])</f>
        <v>0</v>
      </c>
      <c r="Q28" s="36"/>
    </row>
    <row r="29" spans="2:17" ht="40.049999999999997" customHeight="1" x14ac:dyDescent="0.25">
      <c r="B29" s="70" t="s">
        <v>7</v>
      </c>
      <c r="C29" s="73" t="s">
        <v>19</v>
      </c>
      <c r="D29" s="72">
        <v>0</v>
      </c>
      <c r="E29" s="72">
        <v>0</v>
      </c>
      <c r="F29" s="72">
        <v>0</v>
      </c>
      <c r="G29" s="72">
        <v>0</v>
      </c>
      <c r="H29" s="72">
        <v>0</v>
      </c>
      <c r="I29" s="72">
        <v>0</v>
      </c>
      <c r="J29" s="72"/>
      <c r="K29" s="72"/>
      <c r="L29" s="72"/>
      <c r="M29" s="72"/>
      <c r="N29" s="72"/>
      <c r="O29" s="72"/>
      <c r="P29" s="72">
        <f>SUM(Monthly[[#This Row],[Jan]:[Dec]])</f>
        <v>0</v>
      </c>
      <c r="Q29" s="36"/>
    </row>
    <row r="30" spans="2:17" ht="40.049999999999997" customHeight="1" x14ac:dyDescent="0.25">
      <c r="B30" s="70" t="s">
        <v>7</v>
      </c>
      <c r="C30" s="73" t="s">
        <v>27</v>
      </c>
      <c r="D30" s="72">
        <v>0</v>
      </c>
      <c r="E30" s="72">
        <v>0</v>
      </c>
      <c r="F30" s="72">
        <v>0</v>
      </c>
      <c r="G30" s="72">
        <v>0</v>
      </c>
      <c r="H30" s="72">
        <v>0</v>
      </c>
      <c r="I30" s="72">
        <v>0</v>
      </c>
      <c r="J30" s="72"/>
      <c r="K30" s="72"/>
      <c r="L30" s="72"/>
      <c r="M30" s="72"/>
      <c r="N30" s="72"/>
      <c r="O30" s="72"/>
      <c r="P30" s="72">
        <f>SUM(Monthly[[#This Row],[Jan]:[Dec]])</f>
        <v>0</v>
      </c>
      <c r="Q30" s="36"/>
    </row>
    <row r="31" spans="2:17" ht="40.049999999999997" customHeight="1" x14ac:dyDescent="0.25">
      <c r="B31" s="70" t="s">
        <v>34</v>
      </c>
      <c r="C31" s="73" t="s">
        <v>21</v>
      </c>
      <c r="D31" s="72">
        <v>50</v>
      </c>
      <c r="E31" s="72">
        <v>150</v>
      </c>
      <c r="F31" s="72">
        <v>100</v>
      </c>
      <c r="G31" s="72">
        <v>50</v>
      </c>
      <c r="H31" s="72">
        <v>150</v>
      </c>
      <c r="I31" s="72">
        <v>100</v>
      </c>
      <c r="J31" s="72"/>
      <c r="K31" s="72"/>
      <c r="L31" s="72"/>
      <c r="M31" s="72"/>
      <c r="N31" s="72"/>
      <c r="O31" s="72"/>
      <c r="P31" s="72">
        <f>SUM(Monthly[[#This Row],[Jan]:[Dec]])</f>
        <v>600</v>
      </c>
      <c r="Q31" s="36"/>
    </row>
    <row r="32" spans="2:17" ht="40.049999999999997" customHeight="1" x14ac:dyDescent="0.25">
      <c r="B32" s="70" t="s">
        <v>34</v>
      </c>
      <c r="C32" s="73" t="s">
        <v>22</v>
      </c>
      <c r="D32" s="72">
        <v>25</v>
      </c>
      <c r="E32" s="72">
        <v>75</v>
      </c>
      <c r="F32" s="72">
        <v>50</v>
      </c>
      <c r="G32" s="72">
        <v>25</v>
      </c>
      <c r="H32" s="72">
        <v>75</v>
      </c>
      <c r="I32" s="72">
        <v>50</v>
      </c>
      <c r="J32" s="72"/>
      <c r="K32" s="72"/>
      <c r="L32" s="72"/>
      <c r="M32" s="72"/>
      <c r="N32" s="72"/>
      <c r="O32" s="72"/>
      <c r="P32" s="72">
        <f>SUM(Monthly[[#This Row],[Jan]:[Dec]])</f>
        <v>300</v>
      </c>
      <c r="Q32" s="36"/>
    </row>
    <row r="33" spans="2:17" ht="40.049999999999997" customHeight="1" x14ac:dyDescent="0.25">
      <c r="B33" s="70" t="s">
        <v>34</v>
      </c>
      <c r="C33" s="73" t="s">
        <v>23</v>
      </c>
      <c r="D33" s="72">
        <v>0</v>
      </c>
      <c r="E33" s="72">
        <v>0</v>
      </c>
      <c r="F33" s="72">
        <v>1000</v>
      </c>
      <c r="G33" s="72">
        <v>0</v>
      </c>
      <c r="H33" s="72">
        <v>0</v>
      </c>
      <c r="I33" s="72">
        <v>1000</v>
      </c>
      <c r="J33" s="72"/>
      <c r="K33" s="72"/>
      <c r="L33" s="72"/>
      <c r="M33" s="72"/>
      <c r="N33" s="72"/>
      <c r="O33" s="72"/>
      <c r="P33" s="72">
        <f>SUM(Monthly[[#This Row],[Jan]:[Dec]])</f>
        <v>2000</v>
      </c>
      <c r="Q33" s="36"/>
    </row>
    <row r="34" spans="2:17" ht="40.049999999999997" customHeight="1" x14ac:dyDescent="0.25">
      <c r="B34" s="70" t="s">
        <v>34</v>
      </c>
      <c r="C34" s="73" t="s">
        <v>24</v>
      </c>
      <c r="D34" s="72">
        <v>50</v>
      </c>
      <c r="E34" s="72">
        <v>150</v>
      </c>
      <c r="F34" s="72">
        <v>100</v>
      </c>
      <c r="G34" s="72">
        <v>50</v>
      </c>
      <c r="H34" s="72">
        <v>150</v>
      </c>
      <c r="I34" s="72">
        <v>100</v>
      </c>
      <c r="J34" s="72"/>
      <c r="K34" s="72"/>
      <c r="L34" s="72"/>
      <c r="M34" s="72"/>
      <c r="N34" s="72"/>
      <c r="O34" s="72"/>
      <c r="P34" s="72">
        <f>SUM(Monthly[[#This Row],[Jan]:[Dec]])</f>
        <v>600</v>
      </c>
      <c r="Q34" s="36"/>
    </row>
    <row r="35" spans="2:17" ht="40.049999999999997" customHeight="1" x14ac:dyDescent="0.25">
      <c r="B35" s="70" t="s">
        <v>34</v>
      </c>
      <c r="C35" s="73" t="s">
        <v>66</v>
      </c>
      <c r="D35" s="72">
        <v>15</v>
      </c>
      <c r="E35" s="72">
        <v>25</v>
      </c>
      <c r="F35" s="72">
        <v>35</v>
      </c>
      <c r="G35" s="72">
        <v>15</v>
      </c>
      <c r="H35" s="72">
        <v>25</v>
      </c>
      <c r="I35" s="72">
        <v>35</v>
      </c>
      <c r="J35" s="72"/>
      <c r="K35" s="72"/>
      <c r="L35" s="72"/>
      <c r="M35" s="72"/>
      <c r="N35" s="72"/>
      <c r="O35" s="72"/>
      <c r="P35" s="72">
        <f>SUM(Monthly[[#This Row],[Jan]:[Dec]])</f>
        <v>150</v>
      </c>
      <c r="Q35" s="36"/>
    </row>
    <row r="36" spans="2:17" ht="40.049999999999997" customHeight="1" x14ac:dyDescent="0.25">
      <c r="B36" s="70" t="s">
        <v>34</v>
      </c>
      <c r="C36" s="73" t="s">
        <v>25</v>
      </c>
      <c r="D36" s="72">
        <v>100</v>
      </c>
      <c r="E36" s="72">
        <v>200</v>
      </c>
      <c r="F36" s="72">
        <v>150</v>
      </c>
      <c r="G36" s="72">
        <v>175</v>
      </c>
      <c r="H36" s="72">
        <v>150</v>
      </c>
      <c r="I36" s="72">
        <v>175</v>
      </c>
      <c r="J36" s="72"/>
      <c r="K36" s="72"/>
      <c r="L36" s="72"/>
      <c r="M36" s="72"/>
      <c r="N36" s="72"/>
      <c r="O36" s="72"/>
      <c r="P36" s="72">
        <f>SUM(Monthly[[#This Row],[Jan]:[Dec]])</f>
        <v>950</v>
      </c>
      <c r="Q36" s="36"/>
    </row>
    <row r="37" spans="2:17" ht="40.049999999999997" customHeight="1" x14ac:dyDescent="0.25">
      <c r="B37" s="70" t="s">
        <v>34</v>
      </c>
      <c r="C37" s="73" t="s">
        <v>26</v>
      </c>
      <c r="D37" s="72">
        <v>50</v>
      </c>
      <c r="E37" s="72">
        <v>50</v>
      </c>
      <c r="F37" s="72">
        <v>50</v>
      </c>
      <c r="G37" s="72">
        <v>50</v>
      </c>
      <c r="H37" s="72">
        <v>50</v>
      </c>
      <c r="I37" s="72">
        <v>50</v>
      </c>
      <c r="J37" s="72"/>
      <c r="K37" s="72"/>
      <c r="L37" s="72"/>
      <c r="M37" s="72"/>
      <c r="N37" s="72"/>
      <c r="O37" s="72"/>
      <c r="P37" s="72">
        <f>SUM(Monthly[[#This Row],[Jan]:[Dec]])</f>
        <v>300</v>
      </c>
      <c r="Q37" s="36"/>
    </row>
    <row r="38" spans="2:17" ht="40.049999999999997" customHeight="1" x14ac:dyDescent="0.25">
      <c r="B38" s="70" t="s">
        <v>34</v>
      </c>
      <c r="C38" s="73" t="s">
        <v>67</v>
      </c>
      <c r="D38" s="72">
        <v>25</v>
      </c>
      <c r="E38" s="72">
        <v>25</v>
      </c>
      <c r="F38" s="72">
        <v>25</v>
      </c>
      <c r="G38" s="72">
        <v>25</v>
      </c>
      <c r="H38" s="72">
        <v>25</v>
      </c>
      <c r="I38" s="72">
        <v>25</v>
      </c>
      <c r="J38" s="72"/>
      <c r="K38" s="72"/>
      <c r="L38" s="72"/>
      <c r="M38" s="72"/>
      <c r="N38" s="72"/>
      <c r="O38" s="72"/>
      <c r="P38" s="72">
        <f>SUM(Monthly[[#This Row],[Jan]:[Dec]])</f>
        <v>150</v>
      </c>
      <c r="Q38" s="36"/>
    </row>
    <row r="39" spans="2:17" ht="40.049999999999997" customHeight="1" x14ac:dyDescent="0.25">
      <c r="B39" s="70" t="s">
        <v>34</v>
      </c>
      <c r="C39" s="73" t="s">
        <v>68</v>
      </c>
      <c r="D39" s="72">
        <v>400</v>
      </c>
      <c r="E39" s="72">
        <v>400</v>
      </c>
      <c r="F39" s="72">
        <v>400</v>
      </c>
      <c r="G39" s="72">
        <v>400</v>
      </c>
      <c r="H39" s="72">
        <v>400</v>
      </c>
      <c r="I39" s="72">
        <v>400</v>
      </c>
      <c r="J39" s="72"/>
      <c r="K39" s="72"/>
      <c r="L39" s="72"/>
      <c r="M39" s="72"/>
      <c r="N39" s="72"/>
      <c r="O39" s="72"/>
      <c r="P39" s="72">
        <f>SUM(Monthly[[#This Row],[Jan]:[Dec]])</f>
        <v>2400</v>
      </c>
      <c r="Q39" s="36"/>
    </row>
    <row r="40" spans="2:17" ht="40.049999999999997" customHeight="1" x14ac:dyDescent="0.25">
      <c r="B40" s="70" t="s">
        <v>34</v>
      </c>
      <c r="C40" s="73" t="s">
        <v>4</v>
      </c>
      <c r="D40" s="72">
        <v>0</v>
      </c>
      <c r="E40" s="72">
        <v>0</v>
      </c>
      <c r="F40" s="72">
        <v>0</v>
      </c>
      <c r="G40" s="72">
        <v>0</v>
      </c>
      <c r="H40" s="72">
        <v>0</v>
      </c>
      <c r="I40" s="72">
        <v>0</v>
      </c>
      <c r="J40" s="72"/>
      <c r="K40" s="72"/>
      <c r="L40" s="72"/>
      <c r="M40" s="72"/>
      <c r="N40" s="72"/>
      <c r="O40" s="72"/>
      <c r="P40" s="72">
        <f>SUM(Monthly[[#This Row],[Jan]:[Dec]])</f>
        <v>0</v>
      </c>
      <c r="Q40" s="36"/>
    </row>
    <row r="41" spans="2:17" ht="40.049999999999997" customHeight="1" x14ac:dyDescent="0.25">
      <c r="B41" s="70" t="s">
        <v>34</v>
      </c>
      <c r="C41" s="73" t="s">
        <v>3</v>
      </c>
      <c r="D41" s="72">
        <v>0</v>
      </c>
      <c r="E41" s="72">
        <v>0</v>
      </c>
      <c r="F41" s="72">
        <v>0</v>
      </c>
      <c r="G41" s="72">
        <v>0</v>
      </c>
      <c r="H41" s="72">
        <v>0</v>
      </c>
      <c r="I41" s="72">
        <v>0</v>
      </c>
      <c r="J41" s="72"/>
      <c r="K41" s="72"/>
      <c r="L41" s="72"/>
      <c r="M41" s="72"/>
      <c r="N41" s="72"/>
      <c r="O41" s="72"/>
      <c r="P41" s="72">
        <f>SUM(Monthly[[#This Row],[Jan]:[Dec]])</f>
        <v>0</v>
      </c>
      <c r="Q41" s="36"/>
    </row>
    <row r="42" spans="2:17" ht="40.049999999999997" customHeight="1" x14ac:dyDescent="0.25">
      <c r="B42" s="70" t="s">
        <v>28</v>
      </c>
      <c r="C42" s="73" t="s">
        <v>69</v>
      </c>
      <c r="D42" s="72">
        <v>416.66666666666669</v>
      </c>
      <c r="E42" s="72">
        <v>416.66666666666669</v>
      </c>
      <c r="F42" s="72">
        <v>416.66666666666669</v>
      </c>
      <c r="G42" s="72">
        <v>416.66666666666669</v>
      </c>
      <c r="H42" s="72">
        <v>416.66666666666669</v>
      </c>
      <c r="I42" s="72">
        <v>416.66666666666669</v>
      </c>
      <c r="J42" s="72"/>
      <c r="K42" s="72"/>
      <c r="L42" s="72"/>
      <c r="M42" s="72"/>
      <c r="N42" s="72"/>
      <c r="O42" s="72"/>
      <c r="P42" s="72">
        <f>SUM(Monthly[[#This Row],[Jan]:[Dec]])</f>
        <v>2500</v>
      </c>
      <c r="Q42" s="36"/>
    </row>
    <row r="43" spans="2:17" ht="40.049999999999997" customHeight="1" x14ac:dyDescent="0.25">
      <c r="B43" s="70" t="s">
        <v>28</v>
      </c>
      <c r="C43" s="73" t="s">
        <v>70</v>
      </c>
      <c r="D43" s="72">
        <v>1000</v>
      </c>
      <c r="E43" s="72">
        <v>1000</v>
      </c>
      <c r="F43" s="72">
        <v>1000</v>
      </c>
      <c r="G43" s="72">
        <v>1000</v>
      </c>
      <c r="H43" s="72">
        <v>1000</v>
      </c>
      <c r="I43" s="72">
        <v>1000</v>
      </c>
      <c r="J43" s="72"/>
      <c r="K43" s="72"/>
      <c r="L43" s="72"/>
      <c r="M43" s="72"/>
      <c r="N43" s="72"/>
      <c r="O43" s="72"/>
      <c r="P43" s="72">
        <f>SUM(Monthly[[#This Row],[Jan]:[Dec]])</f>
        <v>6000</v>
      </c>
      <c r="Q43" s="36"/>
    </row>
    <row r="44" spans="2:17" ht="40.049999999999997" customHeight="1" x14ac:dyDescent="0.25">
      <c r="B44" s="70" t="s">
        <v>28</v>
      </c>
      <c r="C44" s="73" t="s">
        <v>71</v>
      </c>
      <c r="D44" s="72">
        <v>500</v>
      </c>
      <c r="E44" s="72">
        <v>500</v>
      </c>
      <c r="F44" s="72">
        <v>500</v>
      </c>
      <c r="G44" s="72">
        <v>500</v>
      </c>
      <c r="H44" s="72">
        <v>500</v>
      </c>
      <c r="I44" s="72">
        <v>500</v>
      </c>
      <c r="J44" s="72"/>
      <c r="K44" s="72"/>
      <c r="L44" s="72"/>
      <c r="M44" s="72"/>
      <c r="N44" s="72"/>
      <c r="O44" s="72"/>
      <c r="P44" s="72">
        <f>SUM(Monthly[[#This Row],[Jan]:[Dec]])</f>
        <v>3000</v>
      </c>
      <c r="Q44" s="36"/>
    </row>
    <row r="45" spans="2:17" ht="40.049999999999997" customHeight="1" x14ac:dyDescent="0.25">
      <c r="B45" s="70" t="s">
        <v>28</v>
      </c>
      <c r="C45" s="73" t="s">
        <v>4</v>
      </c>
      <c r="D45" s="72">
        <v>0</v>
      </c>
      <c r="E45" s="72">
        <v>0</v>
      </c>
      <c r="F45" s="72">
        <v>0</v>
      </c>
      <c r="G45" s="72">
        <v>0</v>
      </c>
      <c r="H45" s="72">
        <v>0</v>
      </c>
      <c r="I45" s="72">
        <v>0</v>
      </c>
      <c r="J45" s="72"/>
      <c r="K45" s="72"/>
      <c r="L45" s="72"/>
      <c r="M45" s="72"/>
      <c r="N45" s="72"/>
      <c r="O45" s="72"/>
      <c r="P45" s="72">
        <f>SUM(Monthly[[#This Row],[Jan]:[Dec]])</f>
        <v>0</v>
      </c>
      <c r="Q45" s="36"/>
    </row>
    <row r="46" spans="2:17" ht="40.049999999999997" customHeight="1" x14ac:dyDescent="0.25">
      <c r="B46" s="70" t="s">
        <v>28</v>
      </c>
      <c r="C46" s="73" t="s">
        <v>3</v>
      </c>
      <c r="D46" s="72">
        <v>0</v>
      </c>
      <c r="E46" s="72">
        <v>0</v>
      </c>
      <c r="F46" s="72">
        <v>0</v>
      </c>
      <c r="G46" s="72">
        <v>0</v>
      </c>
      <c r="H46" s="72">
        <v>0</v>
      </c>
      <c r="I46" s="72">
        <v>0</v>
      </c>
      <c r="J46" s="72"/>
      <c r="K46" s="72"/>
      <c r="L46" s="72"/>
      <c r="M46" s="72"/>
      <c r="N46" s="72"/>
      <c r="O46" s="72"/>
      <c r="P46" s="72">
        <f>SUM(Monthly[[#This Row],[Jan]:[Dec]])</f>
        <v>0</v>
      </c>
      <c r="Q46" s="36"/>
    </row>
    <row r="47" spans="2:17" ht="40.049999999999997" customHeight="1" x14ac:dyDescent="0.25">
      <c r="B47" s="65" t="s">
        <v>20</v>
      </c>
      <c r="C47" s="74"/>
      <c r="D47" s="72">
        <f>SUMIF(Monthly[Type],"Income",Monthly[Jan])-SUMIF(Monthly[Type],"&lt;&gt;Income",Monthly[Jan])</f>
        <v>3692.5</v>
      </c>
      <c r="E47" s="72">
        <f>SUMIF(Monthly[Type],"Income",Monthly[Feb])-SUMIF(Monthly[Type],"&lt;&gt;Income",Monthly[Feb])</f>
        <v>3247.5</v>
      </c>
      <c r="F47" s="72">
        <f>SUMIF(Monthly[Type],"Income",Monthly[Mar])-SUMIF(Monthly[Type],"&lt;&gt;Income",Monthly[Mar])</f>
        <v>2522.5</v>
      </c>
      <c r="G47" s="72">
        <f>SUMIF(Monthly[Type],"Income",Monthly[Apr])-SUMIF(Monthly[Type],"&lt;&gt;Income",Monthly[Apr])</f>
        <v>3427.5</v>
      </c>
      <c r="H47" s="72">
        <f>SUMIF(Monthly[Type],"Income",Monthly[May])-SUMIF(Monthly[Type],"&lt;&gt;Income",Monthly[May])</f>
        <v>2887.5</v>
      </c>
      <c r="I47" s="72">
        <f>SUMIF(Monthly[Type],"Income",Monthly[Jun])-SUMIF(Monthly[Type],"&lt;&gt;Income",Monthly[Jun])</f>
        <v>2602.5</v>
      </c>
      <c r="J47" s="72">
        <f>SUMIF(Monthly[Type],"Income",Monthly[Jul])-SUMIF(Monthly[Type],"&lt;&gt;Income",Monthly[Jul])</f>
        <v>0</v>
      </c>
      <c r="K47" s="72">
        <f>SUMIF(Monthly[Type],"Income",Monthly[Aug])-SUMIF(Monthly[Type],"&lt;&gt;Income",Monthly[Aug])</f>
        <v>0</v>
      </c>
      <c r="L47" s="72">
        <f>SUMIF(Monthly[Type],"Income",Monthly[Sep])-SUMIF(Monthly[Type],"&lt;&gt;Income",Monthly[Sep])</f>
        <v>0</v>
      </c>
      <c r="M47" s="72">
        <f>SUMIF(Monthly[Type],"Income",Monthly[Oct])-SUMIF(Monthly[Type],"&lt;&gt;Income",Monthly[Oct])</f>
        <v>0</v>
      </c>
      <c r="N47" s="72">
        <f>SUMIF(Monthly[Type],"Income",Monthly[Nov])-SUMIF(Monthly[Type],"&lt;&gt;Income",Monthly[Nov])</f>
        <v>0</v>
      </c>
      <c r="O47" s="72">
        <f>SUMIF(Monthly[Type],"Income",Monthly[Dec])-SUMIF(Monthly[Type],"&lt;&gt;Income",Monthly[Dec])</f>
        <v>0</v>
      </c>
      <c r="P47" s="72">
        <f>SUMIF(Monthly[Type],"Income",Monthly[Total])-SUMIF(Monthly[Type],"&lt;&gt;Income",Monthly[Total])</f>
        <v>18380</v>
      </c>
    </row>
    <row r="48" spans="2:17" ht="26.25" customHeight="1" x14ac:dyDescent="0.25">
      <c r="B48" s="37"/>
      <c r="C48" s="37"/>
      <c r="D48" s="37"/>
      <c r="E48" s="37"/>
      <c r="F48" s="37"/>
      <c r="G48" s="37"/>
      <c r="H48" s="37"/>
      <c r="I48" s="37"/>
      <c r="J48" s="37"/>
      <c r="K48" s="37"/>
      <c r="L48" s="37"/>
      <c r="M48" s="37"/>
      <c r="N48" s="37"/>
      <c r="O48" s="37"/>
      <c r="P48" s="37"/>
    </row>
  </sheetData>
  <mergeCells count="3">
    <mergeCell ref="D2:E2"/>
    <mergeCell ref="G2:K2"/>
    <mergeCell ref="B1:F1"/>
  </mergeCells>
  <phoneticPr fontId="16" type="noConversion"/>
  <dataValidations count="1">
    <dataValidation allowBlank="1" showInputMessage="1" showErrorMessage="1" prompt="Create Monthly Cash Flow Statement in this worksheet. _x000a__x000a_Enter details in Monthly table. Total monthly cash flow is automatically calculated in cell D2. Tip is in cell G2." sqref="A1" xr:uid="{00000000-0002-0000-0200-000001000000}"/>
  </dataValidations>
  <hyperlinks>
    <hyperlink ref="H1" location="Guide!A1" tooltip="Select to navigate to Guide worksheet" display="Navigation button for Guide worksheet is in this cell." xr:uid="{00000000-0004-0000-0200-000000000000}"/>
    <hyperlink ref="K1" location="'Daily Summary'!A1" tooltip="Select to navigate to Daily Summary worksheet" display="DAILY SUMMARY" xr:uid="{00000000-0004-0000-0200-000001000000}"/>
    <hyperlink ref="J1" location="'Monthly Cash Flow'!A1" tooltip="Select to navigate to cell A1 in this worksheet" display="MONTHLY CASH FLOW" xr:uid="{00000000-0004-0000-0200-000002000000}"/>
    <hyperlink ref="I1" location="'Annual Cash Flow'!A1" tooltip="Select to navigate to Annual Cash Flow worksheet" display="ANNUAL CASH FLOW" xr:uid="{00000000-0004-0000-0200-000003000000}"/>
  </hyperlinks>
  <printOptions horizontalCentered="1"/>
  <pageMargins left="0.25" right="0.25" top="0.75" bottom="0.75" header="0.3" footer="0.3"/>
  <pageSetup scale="44"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xr2:uid="{00000000-0003-0000-0200-000000000000}">
          <x14:colorSeries theme="3" tint="0.249977111117893"/>
          <x14:colorNegative theme="5"/>
          <x14:colorAxis rgb="FF000000"/>
          <x14:colorMarkers theme="4" tint="-0.499984740745262"/>
          <x14:colorFirst theme="4" tint="0.39997558519241921"/>
          <x14:colorLast theme="4" tint="0.39997558519241921"/>
          <x14:colorHigh theme="4"/>
          <x14:colorLow theme="4"/>
          <x14:sparklines>
            <x14:sparkline>
              <xm:f>'Monthly cash flow'!D4:O4</xm:f>
              <xm:sqref>Q4</xm:sqref>
            </x14:sparkline>
            <x14:sparkline>
              <xm:f>'Monthly cash flow'!D5:O5</xm:f>
              <xm:sqref>Q5</xm:sqref>
            </x14:sparkline>
            <x14:sparkline>
              <xm:f>'Monthly cash flow'!D6:O6</xm:f>
              <xm:sqref>Q6</xm:sqref>
            </x14:sparkline>
            <x14:sparkline>
              <xm:f>'Monthly cash flow'!D7:O7</xm:f>
              <xm:sqref>Q7</xm:sqref>
            </x14:sparkline>
            <x14:sparkline>
              <xm:f>'Monthly cash flow'!D8:O8</xm:f>
              <xm:sqref>Q8</xm:sqref>
            </x14:sparkline>
            <x14:sparkline>
              <xm:f>'Monthly cash flow'!D9:O9</xm:f>
              <xm:sqref>Q9</xm:sqref>
            </x14:sparkline>
            <x14:sparkline>
              <xm:f>'Monthly cash flow'!D10:O10</xm:f>
              <xm:sqref>Q10</xm:sqref>
            </x14:sparkline>
            <x14:sparkline>
              <xm:f>'Monthly cash flow'!D11:O11</xm:f>
              <xm:sqref>Q11</xm:sqref>
            </x14:sparkline>
            <x14:sparkline>
              <xm:f>'Monthly cash flow'!D12:O12</xm:f>
              <xm:sqref>Q12</xm:sqref>
            </x14:sparkline>
            <x14:sparkline>
              <xm:f>'Monthly cash flow'!D13:O13</xm:f>
              <xm:sqref>Q13</xm:sqref>
            </x14:sparkline>
            <x14:sparkline>
              <xm:f>'Monthly cash flow'!D14:O14</xm:f>
              <xm:sqref>Q14</xm:sqref>
            </x14:sparkline>
            <x14:sparkline>
              <xm:f>'Monthly cash flow'!D15:O15</xm:f>
              <xm:sqref>Q15</xm:sqref>
            </x14:sparkline>
            <x14:sparkline>
              <xm:f>'Monthly cash flow'!D16:O16</xm:f>
              <xm:sqref>Q16</xm:sqref>
            </x14:sparkline>
            <x14:sparkline>
              <xm:f>'Monthly cash flow'!D17:O17</xm:f>
              <xm:sqref>Q17</xm:sqref>
            </x14:sparkline>
            <x14:sparkline>
              <xm:f>'Monthly cash flow'!D18:O18</xm:f>
              <xm:sqref>Q18</xm:sqref>
            </x14:sparkline>
            <x14:sparkline>
              <xm:f>'Monthly cash flow'!D19:O19</xm:f>
              <xm:sqref>Q19</xm:sqref>
            </x14:sparkline>
            <x14:sparkline>
              <xm:f>'Monthly cash flow'!D20:O20</xm:f>
              <xm:sqref>Q20</xm:sqref>
            </x14:sparkline>
            <x14:sparkline>
              <xm:f>'Monthly cash flow'!D21:O21</xm:f>
              <xm:sqref>Q21</xm:sqref>
            </x14:sparkline>
            <x14:sparkline>
              <xm:f>'Monthly cash flow'!D22:O22</xm:f>
              <xm:sqref>Q22</xm:sqref>
            </x14:sparkline>
            <x14:sparkline>
              <xm:f>'Monthly cash flow'!D23:O23</xm:f>
              <xm:sqref>Q23</xm:sqref>
            </x14:sparkline>
            <x14:sparkline>
              <xm:f>'Monthly cash flow'!D24:O24</xm:f>
              <xm:sqref>Q24</xm:sqref>
            </x14:sparkline>
            <x14:sparkline>
              <xm:f>'Monthly cash flow'!D25:O25</xm:f>
              <xm:sqref>Q25</xm:sqref>
            </x14:sparkline>
            <x14:sparkline>
              <xm:f>'Monthly cash flow'!D26:O26</xm:f>
              <xm:sqref>Q26</xm:sqref>
            </x14:sparkline>
            <x14:sparkline>
              <xm:f>'Monthly cash flow'!D27:O27</xm:f>
              <xm:sqref>Q27</xm:sqref>
            </x14:sparkline>
            <x14:sparkline>
              <xm:f>'Monthly cash flow'!D28:O28</xm:f>
              <xm:sqref>Q28</xm:sqref>
            </x14:sparkline>
            <x14:sparkline>
              <xm:f>'Monthly cash flow'!D29:O29</xm:f>
              <xm:sqref>Q29</xm:sqref>
            </x14:sparkline>
            <x14:sparkline>
              <xm:f>'Monthly cash flow'!D30:O30</xm:f>
              <xm:sqref>Q30</xm:sqref>
            </x14:sparkline>
            <x14:sparkline>
              <xm:f>'Monthly cash flow'!D31:O31</xm:f>
              <xm:sqref>Q31</xm:sqref>
            </x14:sparkline>
            <x14:sparkline>
              <xm:f>'Monthly cash flow'!D32:O32</xm:f>
              <xm:sqref>Q32</xm:sqref>
            </x14:sparkline>
            <x14:sparkline>
              <xm:f>'Monthly cash flow'!D33:O33</xm:f>
              <xm:sqref>Q33</xm:sqref>
            </x14:sparkline>
            <x14:sparkline>
              <xm:f>'Monthly cash flow'!D34:O34</xm:f>
              <xm:sqref>Q34</xm:sqref>
            </x14:sparkline>
            <x14:sparkline>
              <xm:f>'Monthly cash flow'!D35:O35</xm:f>
              <xm:sqref>Q35</xm:sqref>
            </x14:sparkline>
            <x14:sparkline>
              <xm:f>'Monthly cash flow'!D36:O36</xm:f>
              <xm:sqref>Q36</xm:sqref>
            </x14:sparkline>
            <x14:sparkline>
              <xm:f>'Monthly cash flow'!D37:O37</xm:f>
              <xm:sqref>Q37</xm:sqref>
            </x14:sparkline>
            <x14:sparkline>
              <xm:f>'Monthly cash flow'!D38:O38</xm:f>
              <xm:sqref>Q38</xm:sqref>
            </x14:sparkline>
            <x14:sparkline>
              <xm:f>'Monthly cash flow'!D39:O39</xm:f>
              <xm:sqref>Q39</xm:sqref>
            </x14:sparkline>
            <x14:sparkline>
              <xm:f>'Monthly cash flow'!D40:O40</xm:f>
              <xm:sqref>Q40</xm:sqref>
            </x14:sparkline>
            <x14:sparkline>
              <xm:f>'Monthly cash flow'!D41:O41</xm:f>
              <xm:sqref>Q41</xm:sqref>
            </x14:sparkline>
            <x14:sparkline>
              <xm:f>'Monthly cash flow'!D42:O42</xm:f>
              <xm:sqref>Q42</xm:sqref>
            </x14:sparkline>
            <x14:sparkline>
              <xm:f>'Monthly cash flow'!D43:O43</xm:f>
              <xm:sqref>Q43</xm:sqref>
            </x14:sparkline>
            <x14:sparkline>
              <xm:f>'Monthly cash flow'!D44:O44</xm:f>
              <xm:sqref>Q44</xm:sqref>
            </x14:sparkline>
            <x14:sparkline>
              <xm:f>'Monthly cash flow'!D45:O45</xm:f>
              <xm:sqref>Q45</xm:sqref>
            </x14:sparkline>
            <x14:sparkline>
              <xm:f>'Monthly cash flow'!D46:O46</xm:f>
              <xm:sqref>Q46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autoPageBreaks="0" fitToPage="1"/>
  </sheetPr>
  <dimension ref="A1:AB28"/>
  <sheetViews>
    <sheetView showGridLines="0" topLeftCell="D1" zoomScaleNormal="100" workbookViewId="0">
      <selection activeCell="N2" sqref="N2"/>
    </sheetView>
  </sheetViews>
  <sheetFormatPr defaultColWidth="20.796875" defaultRowHeight="13.8" x14ac:dyDescent="0.25"/>
  <cols>
    <col min="1" max="1" width="2.796875" style="12" customWidth="1"/>
    <col min="2" max="4" width="16.796875" style="12" customWidth="1"/>
    <col min="5" max="5" width="3.796875" style="12" customWidth="1"/>
    <col min="6" max="8" width="16.796875" style="12" customWidth="1"/>
    <col min="9" max="9" width="3.796875" style="12" customWidth="1"/>
    <col min="10" max="12" width="16.796875" style="12" customWidth="1"/>
    <col min="13" max="13" width="3.796875" style="12" customWidth="1"/>
    <col min="14" max="16" width="16.796875" style="12" customWidth="1"/>
    <col min="17" max="17" width="2.796875" style="12" customWidth="1"/>
    <col min="18" max="19" width="20.796875" style="12" hidden="1" customWidth="1"/>
    <col min="20" max="20" width="1.796875" style="12" hidden="1" customWidth="1"/>
    <col min="21" max="22" width="20.796875" style="12" hidden="1" customWidth="1"/>
    <col min="23" max="23" width="1.796875" style="12" hidden="1" customWidth="1"/>
    <col min="24" max="25" width="20.796875" style="12" hidden="1" customWidth="1"/>
    <col min="26" max="26" width="1.796875" style="12" hidden="1" customWidth="1"/>
    <col min="27" max="28" width="20.796875" style="12" hidden="1" customWidth="1"/>
    <col min="29" max="29" width="14.796875" style="12" customWidth="1"/>
    <col min="30" max="16384" width="20.796875" style="12"/>
  </cols>
  <sheetData>
    <row r="1" spans="1:28" s="20" customFormat="1" ht="70.05" customHeight="1" x14ac:dyDescent="0.25">
      <c r="A1" s="95"/>
      <c r="B1" s="101" t="s">
        <v>82</v>
      </c>
      <c r="C1" s="100"/>
      <c r="D1" s="100"/>
      <c r="E1" s="100"/>
      <c r="F1" s="100"/>
      <c r="G1" s="95"/>
      <c r="H1" s="95"/>
      <c r="I1" s="95"/>
      <c r="J1" s="95"/>
      <c r="K1" s="95"/>
      <c r="L1" s="95"/>
      <c r="M1" s="95"/>
      <c r="N1" s="95"/>
      <c r="O1" s="95"/>
      <c r="P1" s="95"/>
      <c r="Q1" s="20" t="s">
        <v>50</v>
      </c>
    </row>
    <row r="2" spans="1:28" ht="70.05" customHeight="1" thickBot="1" x14ac:dyDescent="0.3">
      <c r="B2" s="47" t="s">
        <v>73</v>
      </c>
      <c r="D2" s="81">
        <f>AnnualCashFlowToDate</f>
        <v>42250</v>
      </c>
      <c r="E2" s="81"/>
      <c r="F2" s="21"/>
      <c r="G2" s="83" t="s">
        <v>97</v>
      </c>
      <c r="H2" s="83"/>
      <c r="I2" s="83"/>
      <c r="J2" s="83"/>
      <c r="K2" s="83"/>
      <c r="L2" s="83"/>
      <c r="M2" s="22"/>
      <c r="N2" s="22"/>
    </row>
    <row r="3" spans="1:28" s="55" customFormat="1" ht="45" customHeight="1" thickTop="1" thickBot="1" x14ac:dyDescent="0.3">
      <c r="B3" s="23" t="s">
        <v>88</v>
      </c>
      <c r="C3" s="23"/>
      <c r="D3" s="23"/>
      <c r="E3" s="24"/>
      <c r="F3" s="23" t="s">
        <v>89</v>
      </c>
      <c r="G3" s="23"/>
      <c r="H3" s="23"/>
      <c r="I3" s="24"/>
      <c r="J3" s="84" t="s">
        <v>90</v>
      </c>
      <c r="K3" s="84"/>
      <c r="L3" s="84"/>
      <c r="M3" s="24"/>
      <c r="N3" s="84" t="s">
        <v>91</v>
      </c>
      <c r="O3" s="84"/>
      <c r="P3" s="84"/>
    </row>
    <row r="4" spans="1:28" ht="40.049999999999997" customHeight="1" thickTop="1" x14ac:dyDescent="0.25">
      <c r="B4" s="25" t="s">
        <v>74</v>
      </c>
      <c r="C4" s="88">
        <f>Income!C10</f>
        <v>125000</v>
      </c>
      <c r="D4" s="88"/>
      <c r="F4" s="25" t="s">
        <v>74</v>
      </c>
      <c r="G4" s="88">
        <f>Expenses[[#Totals],[Annual]]</f>
        <v>46500</v>
      </c>
      <c r="H4" s="88"/>
      <c r="J4" s="25" t="s">
        <v>74</v>
      </c>
      <c r="K4" s="88">
        <f>Discretionary[[#Totals],[Annual]]</f>
        <v>13250</v>
      </c>
      <c r="L4" s="88"/>
      <c r="N4" s="26" t="s">
        <v>74</v>
      </c>
      <c r="O4" s="86">
        <f>Savings[[#Totals],[Annual]]</f>
        <v>23000</v>
      </c>
      <c r="P4" s="86"/>
    </row>
    <row r="5" spans="1:28" ht="340.05" customHeight="1" x14ac:dyDescent="0.25">
      <c r="B5" s="27"/>
      <c r="C5" s="27"/>
      <c r="D5" s="27"/>
      <c r="F5" s="27"/>
      <c r="G5" s="27"/>
      <c r="H5" s="27"/>
      <c r="J5" s="27"/>
      <c r="K5" s="27"/>
      <c r="L5" s="27"/>
      <c r="N5" s="27"/>
      <c r="O5" s="27"/>
      <c r="P5" s="27"/>
    </row>
    <row r="6" spans="1:28" ht="12" customHeight="1" thickBot="1" x14ac:dyDescent="0.3">
      <c r="B6" s="27"/>
      <c r="C6" s="27"/>
      <c r="D6" s="27"/>
      <c r="F6" s="27"/>
      <c r="G6" s="27"/>
      <c r="H6" s="27"/>
      <c r="J6" s="27"/>
      <c r="K6" s="27"/>
      <c r="L6" s="27"/>
      <c r="N6" s="27"/>
      <c r="O6" s="27"/>
      <c r="P6" s="27"/>
    </row>
    <row r="7" spans="1:28" ht="34.049999999999997" customHeight="1" thickTop="1" thickBot="1" x14ac:dyDescent="0.3">
      <c r="B7" s="28" t="s">
        <v>36</v>
      </c>
      <c r="C7" s="87">
        <f>Income!D10</f>
        <v>10416.666666666668</v>
      </c>
      <c r="D7" s="87"/>
      <c r="F7" s="28" t="s">
        <v>36</v>
      </c>
      <c r="G7" s="87">
        <f>Expenses[[#Totals],[Monthly]]</f>
        <v>3875</v>
      </c>
      <c r="H7" s="87"/>
      <c r="J7" s="28" t="s">
        <v>36</v>
      </c>
      <c r="K7" s="87">
        <f>Discretionary[[#Totals],[Monthly]]</f>
        <v>1104.1666666666665</v>
      </c>
      <c r="L7" s="87"/>
      <c r="N7" s="29" t="s">
        <v>36</v>
      </c>
      <c r="O7" s="85">
        <f>Savings!D9</f>
        <v>1916.6666666666667</v>
      </c>
      <c r="P7" s="85"/>
    </row>
    <row r="8" spans="1:28" ht="14.4" thickTop="1" x14ac:dyDescent="0.25"/>
    <row r="9" spans="1:28" x14ac:dyDescent="0.25">
      <c r="R9" s="9" t="s">
        <v>52</v>
      </c>
      <c r="S9" s="9" t="s">
        <v>54</v>
      </c>
      <c r="U9" s="9" t="s">
        <v>52</v>
      </c>
      <c r="V9" s="9" t="s">
        <v>53</v>
      </c>
      <c r="X9" s="9" t="s">
        <v>52</v>
      </c>
      <c r="Y9" s="9" t="s">
        <v>53</v>
      </c>
      <c r="AA9" s="9" t="s">
        <v>52</v>
      </c>
      <c r="AB9" s="9" t="s">
        <v>53</v>
      </c>
    </row>
    <row r="10" spans="1:28" x14ac:dyDescent="0.25">
      <c r="R10" s="77" t="s">
        <v>3</v>
      </c>
      <c r="S10" s="78">
        <v>0</v>
      </c>
      <c r="U10" s="77" t="s">
        <v>4</v>
      </c>
      <c r="V10" s="79">
        <v>0</v>
      </c>
      <c r="X10" s="77" t="s">
        <v>3</v>
      </c>
      <c r="Y10" s="78">
        <v>0</v>
      </c>
      <c r="AA10" s="77" t="s">
        <v>4</v>
      </c>
      <c r="AB10" s="78">
        <v>0</v>
      </c>
    </row>
    <row r="11" spans="1:28" x14ac:dyDescent="0.25">
      <c r="R11" s="77" t="s">
        <v>19</v>
      </c>
      <c r="S11" s="78">
        <v>0</v>
      </c>
      <c r="U11" s="77" t="s">
        <v>3</v>
      </c>
      <c r="V11" s="79">
        <v>0</v>
      </c>
      <c r="X11" s="77" t="s">
        <v>4</v>
      </c>
      <c r="Y11" s="78">
        <v>0</v>
      </c>
      <c r="AA11" s="77" t="s">
        <v>3</v>
      </c>
      <c r="AB11" s="78">
        <v>0</v>
      </c>
    </row>
    <row r="12" spans="1:28" x14ac:dyDescent="0.25">
      <c r="R12" s="77" t="s">
        <v>27</v>
      </c>
      <c r="S12" s="78">
        <v>0</v>
      </c>
      <c r="U12" s="77" t="s">
        <v>14</v>
      </c>
      <c r="V12" s="79">
        <v>150</v>
      </c>
      <c r="X12" s="77" t="s">
        <v>67</v>
      </c>
      <c r="Y12" s="78">
        <v>300</v>
      </c>
      <c r="AA12" s="77" t="s">
        <v>69</v>
      </c>
      <c r="AB12" s="78">
        <v>5000</v>
      </c>
    </row>
    <row r="13" spans="1:28" x14ac:dyDescent="0.25">
      <c r="R13" s="77" t="s">
        <v>96</v>
      </c>
      <c r="S13" s="78">
        <v>5000</v>
      </c>
      <c r="U13" s="77" t="s">
        <v>61</v>
      </c>
      <c r="V13" s="79">
        <v>200</v>
      </c>
      <c r="X13" s="77" t="s">
        <v>66</v>
      </c>
      <c r="Y13" s="78">
        <v>300</v>
      </c>
      <c r="AA13" s="77" t="s">
        <v>77</v>
      </c>
      <c r="AB13" s="78">
        <v>6000</v>
      </c>
    </row>
    <row r="14" spans="1:28" x14ac:dyDescent="0.25">
      <c r="R14" s="77" t="s">
        <v>4</v>
      </c>
      <c r="S14" s="78">
        <v>30000</v>
      </c>
      <c r="U14" s="77" t="s">
        <v>9</v>
      </c>
      <c r="V14" s="79">
        <v>250</v>
      </c>
      <c r="X14" s="77" t="s">
        <v>22</v>
      </c>
      <c r="Y14" s="78">
        <v>600</v>
      </c>
      <c r="AA14" s="77" t="s">
        <v>70</v>
      </c>
      <c r="AB14" s="78">
        <v>12000</v>
      </c>
    </row>
    <row r="15" spans="1:28" x14ac:dyDescent="0.25">
      <c r="R15" s="77" t="s">
        <v>1</v>
      </c>
      <c r="S15" s="78">
        <v>90000</v>
      </c>
      <c r="U15" s="77" t="s">
        <v>16</v>
      </c>
      <c r="V15" s="79">
        <v>600</v>
      </c>
      <c r="X15" s="77" t="s">
        <v>26</v>
      </c>
      <c r="Y15" s="78">
        <v>600</v>
      </c>
      <c r="AA15" s="77" t="s">
        <v>98</v>
      </c>
      <c r="AB15" s="78">
        <v>23000</v>
      </c>
    </row>
    <row r="16" spans="1:28" x14ac:dyDescent="0.25">
      <c r="R16" s="77" t="s">
        <v>98</v>
      </c>
      <c r="S16" s="78">
        <v>125000</v>
      </c>
      <c r="U16" s="77" t="s">
        <v>11</v>
      </c>
      <c r="V16" s="79">
        <v>600</v>
      </c>
      <c r="X16" s="77" t="s">
        <v>24</v>
      </c>
      <c r="Y16" s="78">
        <v>1200</v>
      </c>
    </row>
    <row r="17" spans="21:25" x14ac:dyDescent="0.25">
      <c r="U17" s="77" t="s">
        <v>75</v>
      </c>
      <c r="V17" s="79">
        <v>600</v>
      </c>
      <c r="X17" s="77" t="s">
        <v>21</v>
      </c>
      <c r="Y17" s="78">
        <v>1200</v>
      </c>
    </row>
    <row r="18" spans="21:25" x14ac:dyDescent="0.25">
      <c r="U18" s="77" t="s">
        <v>15</v>
      </c>
      <c r="V18" s="79">
        <v>600</v>
      </c>
      <c r="X18" s="77" t="s">
        <v>25</v>
      </c>
      <c r="Y18" s="78">
        <v>2000</v>
      </c>
    </row>
    <row r="19" spans="21:25" x14ac:dyDescent="0.25">
      <c r="U19" s="77" t="s">
        <v>65</v>
      </c>
      <c r="V19" s="79">
        <v>600</v>
      </c>
      <c r="X19" s="77" t="s">
        <v>23</v>
      </c>
      <c r="Y19" s="78">
        <v>2250</v>
      </c>
    </row>
    <row r="20" spans="21:25" x14ac:dyDescent="0.25">
      <c r="U20" s="77" t="s">
        <v>10</v>
      </c>
      <c r="V20" s="79">
        <v>1200</v>
      </c>
      <c r="X20" s="77" t="s">
        <v>68</v>
      </c>
      <c r="Y20" s="78">
        <v>4800</v>
      </c>
    </row>
    <row r="21" spans="21:25" x14ac:dyDescent="0.25">
      <c r="U21" s="77" t="s">
        <v>18</v>
      </c>
      <c r="V21" s="79">
        <v>1200</v>
      </c>
      <c r="X21" s="77" t="s">
        <v>98</v>
      </c>
      <c r="Y21" s="78">
        <v>13250</v>
      </c>
    </row>
    <row r="22" spans="21:25" x14ac:dyDescent="0.25">
      <c r="U22" s="77" t="s">
        <v>64</v>
      </c>
      <c r="V22" s="79">
        <v>1500</v>
      </c>
    </row>
    <row r="23" spans="21:25" x14ac:dyDescent="0.25">
      <c r="U23" s="77" t="s">
        <v>60</v>
      </c>
      <c r="V23" s="79">
        <v>2500</v>
      </c>
    </row>
    <row r="24" spans="21:25" x14ac:dyDescent="0.25">
      <c r="U24" s="77" t="s">
        <v>62</v>
      </c>
      <c r="V24" s="79">
        <v>4000</v>
      </c>
    </row>
    <row r="25" spans="21:25" x14ac:dyDescent="0.25">
      <c r="U25" s="77" t="s">
        <v>17</v>
      </c>
      <c r="V25" s="79">
        <v>5000</v>
      </c>
    </row>
    <row r="26" spans="21:25" x14ac:dyDescent="0.25">
      <c r="U26" s="77" t="s">
        <v>8</v>
      </c>
      <c r="V26" s="79">
        <v>12500</v>
      </c>
    </row>
    <row r="27" spans="21:25" x14ac:dyDescent="0.25">
      <c r="U27" s="77" t="s">
        <v>63</v>
      </c>
      <c r="V27" s="79">
        <v>15000</v>
      </c>
    </row>
    <row r="28" spans="21:25" x14ac:dyDescent="0.25">
      <c r="U28" s="77" t="s">
        <v>98</v>
      </c>
      <c r="V28" s="79">
        <v>46500</v>
      </c>
    </row>
  </sheetData>
  <mergeCells count="13">
    <mergeCell ref="B1:F1"/>
    <mergeCell ref="D2:E2"/>
    <mergeCell ref="G2:L2"/>
    <mergeCell ref="N3:P3"/>
    <mergeCell ref="O7:P7"/>
    <mergeCell ref="O4:P4"/>
    <mergeCell ref="J3:L3"/>
    <mergeCell ref="K7:L7"/>
    <mergeCell ref="K4:L4"/>
    <mergeCell ref="C7:D7"/>
    <mergeCell ref="G7:H7"/>
    <mergeCell ref="G4:H4"/>
    <mergeCell ref="C4:D4"/>
  </mergeCells>
  <dataValidations count="1">
    <dataValidation allowBlank="1" showInputMessage="1" showErrorMessage="1" prompt="Create Annual Cash Flow Statement in this worksheet. _x000a__x000a_Details for each category are automatically updated. Total cash flow to date is automatically calculated in cell D2. Charts are automatically updated. Tip is in cell G2." sqref="A1" xr:uid="{D158B2DC-A1E0-4409-8179-CCD90F65C29B}"/>
  </dataValidations>
  <hyperlinks>
    <hyperlink ref="J1" location="Guide!A1" tooltip="Select to navigate to Guide worksheet" display="Navigation button for Guide worksheet is in this cell." xr:uid="{00000000-0004-0000-0300-000000000000}"/>
    <hyperlink ref="H1:I1" location="'Annual Cash Flow'!A1" tooltip="Select to navigate to cell A1 in this worksheet" display="ANNUAL CASH FLOW" xr:uid="{00000000-0004-0000-0300-000001000000}"/>
    <hyperlink ref="L1" location="'Monthly Cash Flow'!A1" tooltip="Select to navigate to Monthly Cash Flow worksheet" display="'Monthly Cash Flow'!A1" xr:uid="{00000000-0004-0000-0300-000002000000}"/>
  </hyperlinks>
  <printOptions horizontalCentered="1"/>
  <pageMargins left="0.25" right="0.25" top="0.75" bottom="0.75" header="0.3" footer="0.3"/>
  <pageSetup scale="57" fitToHeight="0" orientation="landscape" r:id="rId5"/>
  <headerFooter differentFirst="1">
    <oddFooter>Page &amp;P of &amp;N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fitToPage="1"/>
  </sheetPr>
  <dimension ref="A1:O10"/>
  <sheetViews>
    <sheetView showGridLines="0" zoomScaleNormal="100" workbookViewId="0">
      <selection activeCell="F5" sqref="F5:I5"/>
    </sheetView>
  </sheetViews>
  <sheetFormatPr defaultColWidth="16.59765625" defaultRowHeight="30" customHeight="1" x14ac:dyDescent="0.25"/>
  <cols>
    <col min="1" max="1" width="2.796875" style="5" customWidth="1"/>
    <col min="2" max="2" width="20.796875" style="5" customWidth="1"/>
    <col min="3" max="3" width="14.796875" style="5" customWidth="1"/>
    <col min="4" max="4" width="16.59765625" style="5" bestFit="1" customWidth="1"/>
    <col min="5" max="15" width="14.796875" style="5" customWidth="1"/>
    <col min="16" max="16" width="2.796875" style="5" customWidth="1"/>
    <col min="17" max="16384" width="16.59765625" style="5"/>
  </cols>
  <sheetData>
    <row r="1" spans="1:15" s="16" customFormat="1" ht="70.05" customHeight="1" x14ac:dyDescent="0.25">
      <c r="A1" s="99"/>
      <c r="B1" s="103" t="s">
        <v>83</v>
      </c>
      <c r="C1" s="102"/>
      <c r="D1" s="102"/>
      <c r="E1" s="102"/>
      <c r="F1" s="102"/>
      <c r="G1" s="99"/>
      <c r="H1" s="99"/>
      <c r="I1" s="99"/>
      <c r="J1" s="99"/>
      <c r="K1" s="99"/>
      <c r="L1" s="99"/>
      <c r="M1" s="99"/>
      <c r="N1" s="99"/>
      <c r="O1" s="99"/>
    </row>
    <row r="2" spans="1:15" s="6" customFormat="1" ht="70.05" customHeight="1" thickBot="1" x14ac:dyDescent="0.3">
      <c r="B2" s="64" t="s">
        <v>73</v>
      </c>
      <c r="C2" s="18"/>
      <c r="D2" s="17">
        <f>AnnualCashFlowToDate</f>
        <v>42250</v>
      </c>
      <c r="E2" s="14"/>
      <c r="G2" s="90" t="s">
        <v>79</v>
      </c>
      <c r="H2" s="90"/>
      <c r="I2" s="90"/>
      <c r="J2" s="90"/>
      <c r="K2" s="90"/>
      <c r="L2" s="90"/>
    </row>
    <row r="3" spans="1:15" s="53" customFormat="1" ht="45" customHeight="1" thickTop="1" x14ac:dyDescent="0.25">
      <c r="B3" s="65" t="s">
        <v>0</v>
      </c>
      <c r="C3" s="76" t="s">
        <v>5</v>
      </c>
      <c r="D3" s="76" t="s">
        <v>6</v>
      </c>
      <c r="F3" s="54"/>
      <c r="G3" s="54"/>
      <c r="H3" s="54"/>
      <c r="I3" s="54"/>
    </row>
    <row r="4" spans="1:15" ht="40.049999999999997" customHeight="1" x14ac:dyDescent="0.25">
      <c r="B4" s="70" t="s">
        <v>1</v>
      </c>
      <c r="C4" s="67">
        <v>90000</v>
      </c>
      <c r="D4" s="67">
        <f>Income[[#This Row],[Annual]]/12</f>
        <v>7500</v>
      </c>
    </row>
    <row r="5" spans="1:15" ht="40.049999999999997" customHeight="1" x14ac:dyDescent="0.25">
      <c r="B5" s="70" t="s">
        <v>96</v>
      </c>
      <c r="C5" s="67">
        <v>5000</v>
      </c>
      <c r="D5" s="67">
        <f>Income[[#This Row],[Annual]]/12</f>
        <v>416.66666666666669</v>
      </c>
      <c r="F5" s="89"/>
      <c r="G5" s="89"/>
      <c r="H5" s="89"/>
      <c r="I5" s="89"/>
    </row>
    <row r="6" spans="1:15" ht="40.049999999999997" customHeight="1" x14ac:dyDescent="0.25">
      <c r="B6" s="70" t="s">
        <v>4</v>
      </c>
      <c r="C6" s="67">
        <v>30000</v>
      </c>
      <c r="D6" s="67">
        <f>Income[[#This Row],[Annual]]/12</f>
        <v>2500</v>
      </c>
    </row>
    <row r="7" spans="1:15" ht="40.049999999999997" customHeight="1" x14ac:dyDescent="0.25">
      <c r="B7" s="70" t="s">
        <v>3</v>
      </c>
      <c r="C7" s="67">
        <v>0</v>
      </c>
      <c r="D7" s="67">
        <f>Income[[#This Row],[Annual]]/12</f>
        <v>0</v>
      </c>
    </row>
    <row r="8" spans="1:15" ht="40.049999999999997" customHeight="1" x14ac:dyDescent="0.25">
      <c r="B8" s="70" t="s">
        <v>19</v>
      </c>
      <c r="C8" s="67">
        <v>0</v>
      </c>
      <c r="D8" s="67">
        <f>Income[[#This Row],[Annual]]/12</f>
        <v>0</v>
      </c>
    </row>
    <row r="9" spans="1:15" ht="40.049999999999997" customHeight="1" x14ac:dyDescent="0.25">
      <c r="B9" s="70" t="s">
        <v>27</v>
      </c>
      <c r="C9" s="67">
        <v>0</v>
      </c>
      <c r="D9" s="67">
        <f>Income[[#This Row],[Annual]]/12</f>
        <v>0</v>
      </c>
    </row>
    <row r="10" spans="1:15" ht="30" customHeight="1" x14ac:dyDescent="0.25">
      <c r="B10" s="65" t="s">
        <v>20</v>
      </c>
      <c r="C10" s="67">
        <f>SUBTOTAL(109,Income[Annual])</f>
        <v>125000</v>
      </c>
      <c r="D10" s="67">
        <f>SUBTOTAL(109,Income[Monthly])</f>
        <v>10416.666666666668</v>
      </c>
    </row>
  </sheetData>
  <mergeCells count="2">
    <mergeCell ref="F5:I5"/>
    <mergeCell ref="G2:L2"/>
  </mergeCells>
  <dataValidations xWindow="999" yWindow="322" count="2">
    <dataValidation allowBlank="1" showInputMessage="1" showErrorMessage="1" prompt="Total Cash Flow to Date is automatically calculated in cell at right" sqref="B2" xr:uid="{00000000-0002-0000-0400-000005000000}"/>
    <dataValidation allowBlank="1" showInputMessage="1" showErrorMessage="1" prompt="Create Income Cash Flow in this worksheet. _x000a__x000a_Enter details in Income table. Total cash flow to date is automatically calculated in cell D2. Tip is in cell G2." sqref="A1" xr:uid="{071503FF-BA95-458B-A57D-FCB94AE26D1D}"/>
  </dataValidations>
  <hyperlinks>
    <hyperlink ref="I1" location="Expenses!A1" tooltip="Select to navigate to Expenses worksheet" display="EXPENSES" xr:uid="{00000000-0004-0000-0400-000000000000}"/>
    <hyperlink ref="G1" location="'Daily Summary'!A1" tooltip="Select to navigate to Daily Summary worksheet" display="DAILY SUMMARY" xr:uid="{00000000-0004-0000-0400-000002000000}"/>
    <hyperlink ref="H1" location="Income!A1" tooltip="Select to navigate to cell A1 in this worksheet" display="INCOME" xr:uid="{00000000-0004-0000-0400-000003000000}"/>
  </hyperlinks>
  <printOptions horizontalCentered="1"/>
  <pageMargins left="0.25" right="0.25" top="0.5" bottom="0.5" header="0.3" footer="0.3"/>
  <pageSetup scale="84" fitToHeight="0" orientation="landscape"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autoPageBreaks="0" fitToPage="1"/>
  </sheetPr>
  <dimension ref="A1:O22"/>
  <sheetViews>
    <sheetView showGridLines="0" zoomScaleNormal="100" workbookViewId="0">
      <selection activeCell="M5" sqref="M5"/>
    </sheetView>
  </sheetViews>
  <sheetFormatPr defaultColWidth="16.59765625" defaultRowHeight="30" customHeight="1" x14ac:dyDescent="0.25"/>
  <cols>
    <col min="1" max="1" width="2.796875" style="5" customWidth="1"/>
    <col min="2" max="2" width="20.796875" style="5" customWidth="1"/>
    <col min="3" max="3" width="14.796875" style="5" customWidth="1"/>
    <col min="4" max="4" width="16.59765625" style="5" bestFit="1" customWidth="1"/>
    <col min="5" max="15" width="14.796875" style="5" customWidth="1"/>
    <col min="16" max="16" width="2.796875" style="5" customWidth="1"/>
    <col min="17" max="16384" width="16.59765625" style="5"/>
  </cols>
  <sheetData>
    <row r="1" spans="1:15" s="16" customFormat="1" ht="70.05" customHeight="1" x14ac:dyDescent="0.25">
      <c r="A1" s="99"/>
      <c r="B1" s="101" t="s">
        <v>84</v>
      </c>
      <c r="C1" s="100"/>
      <c r="D1" s="100"/>
      <c r="E1" s="100"/>
      <c r="F1" s="100"/>
      <c r="G1" s="99"/>
      <c r="H1" s="99"/>
      <c r="I1" s="99"/>
      <c r="J1" s="99"/>
      <c r="K1" s="99"/>
      <c r="L1" s="99"/>
      <c r="M1" s="99"/>
      <c r="N1" s="99"/>
      <c r="O1" s="99"/>
    </row>
    <row r="2" spans="1:15" s="6" customFormat="1" ht="70.05" customHeight="1" x14ac:dyDescent="0.25">
      <c r="B2" s="47" t="s">
        <v>73</v>
      </c>
      <c r="C2" s="12"/>
      <c r="D2" s="13">
        <f>AnnualCashFlowToDate</f>
        <v>42250</v>
      </c>
      <c r="E2" s="14"/>
      <c r="G2" s="91" t="s">
        <v>76</v>
      </c>
      <c r="H2" s="91"/>
      <c r="I2" s="91"/>
      <c r="J2" s="91"/>
      <c r="K2" s="91"/>
      <c r="L2" s="91"/>
    </row>
    <row r="3" spans="1:15" s="51" customFormat="1" ht="45" customHeight="1" x14ac:dyDescent="0.25">
      <c r="B3" s="68" t="s">
        <v>7</v>
      </c>
      <c r="C3" s="69" t="s">
        <v>5</v>
      </c>
      <c r="D3" s="69" t="s">
        <v>6</v>
      </c>
    </row>
    <row r="4" spans="1:15" ht="40.049999999999997" customHeight="1" x14ac:dyDescent="0.25">
      <c r="B4" s="70" t="s">
        <v>8</v>
      </c>
      <c r="C4" s="67">
        <v>12500</v>
      </c>
      <c r="D4" s="67">
        <f>Expenses[[#This Row],[Annual]]/12</f>
        <v>1041.6666666666667</v>
      </c>
    </row>
    <row r="5" spans="1:15" ht="40.049999999999997" customHeight="1" x14ac:dyDescent="0.25">
      <c r="B5" s="66" t="s">
        <v>60</v>
      </c>
      <c r="C5" s="67">
        <v>2500</v>
      </c>
      <c r="D5" s="67">
        <f>Expenses[[#This Row],[Annual]]/12</f>
        <v>208.33333333333334</v>
      </c>
    </row>
    <row r="6" spans="1:15" ht="40.049999999999997" customHeight="1" x14ac:dyDescent="0.25">
      <c r="B6" s="71" t="s">
        <v>61</v>
      </c>
      <c r="C6" s="67">
        <v>200</v>
      </c>
      <c r="D6" s="67">
        <f>Expenses[[#This Row],[Annual]]/12</f>
        <v>16.666666666666668</v>
      </c>
    </row>
    <row r="7" spans="1:15" ht="40.049999999999997" customHeight="1" x14ac:dyDescent="0.25">
      <c r="B7" s="71" t="s">
        <v>62</v>
      </c>
      <c r="C7" s="67">
        <v>4000</v>
      </c>
      <c r="D7" s="67">
        <f>Expenses[[#This Row],[Annual]]/12</f>
        <v>333.33333333333331</v>
      </c>
    </row>
    <row r="8" spans="1:15" ht="40.049999999999997" customHeight="1" x14ac:dyDescent="0.25">
      <c r="B8" s="71" t="s">
        <v>63</v>
      </c>
      <c r="C8" s="67">
        <v>15000</v>
      </c>
      <c r="D8" s="67">
        <f>Expenses[[#This Row],[Annual]]/12</f>
        <v>1250</v>
      </c>
    </row>
    <row r="9" spans="1:15" ht="40.049999999999997" customHeight="1" x14ac:dyDescent="0.25">
      <c r="B9" s="71" t="s">
        <v>9</v>
      </c>
      <c r="C9" s="67">
        <v>250</v>
      </c>
      <c r="D9" s="67">
        <f>Expenses[[#This Row],[Annual]]/12</f>
        <v>20.833333333333332</v>
      </c>
    </row>
    <row r="10" spans="1:15" ht="40.049999999999997" customHeight="1" x14ac:dyDescent="0.25">
      <c r="B10" s="71" t="s">
        <v>10</v>
      </c>
      <c r="C10" s="67">
        <v>1200</v>
      </c>
      <c r="D10" s="67">
        <f>Expenses[[#This Row],[Annual]]/12</f>
        <v>100</v>
      </c>
    </row>
    <row r="11" spans="1:15" ht="40.049999999999997" customHeight="1" x14ac:dyDescent="0.25">
      <c r="B11" s="71" t="s">
        <v>11</v>
      </c>
      <c r="C11" s="67">
        <v>600</v>
      </c>
      <c r="D11" s="67">
        <f>Expenses[[#This Row],[Annual]]/12</f>
        <v>50</v>
      </c>
    </row>
    <row r="12" spans="1:15" ht="40.049999999999997" customHeight="1" x14ac:dyDescent="0.25">
      <c r="B12" s="71" t="s">
        <v>75</v>
      </c>
      <c r="C12" s="67">
        <v>600</v>
      </c>
      <c r="D12" s="67">
        <f>Expenses[[#This Row],[Annual]]/12</f>
        <v>50</v>
      </c>
    </row>
    <row r="13" spans="1:15" ht="40.049999999999997" customHeight="1" x14ac:dyDescent="0.25">
      <c r="B13" s="71" t="s">
        <v>14</v>
      </c>
      <c r="C13" s="67">
        <v>150</v>
      </c>
      <c r="D13" s="67">
        <f>Expenses[[#This Row],[Annual]]/12</f>
        <v>12.5</v>
      </c>
    </row>
    <row r="14" spans="1:15" ht="40.049999999999997" customHeight="1" x14ac:dyDescent="0.25">
      <c r="B14" s="71" t="s">
        <v>15</v>
      </c>
      <c r="C14" s="67">
        <v>600</v>
      </c>
      <c r="D14" s="67">
        <f>Expenses[[#This Row],[Annual]]/12</f>
        <v>50</v>
      </c>
    </row>
    <row r="15" spans="1:15" ht="40.049999999999997" customHeight="1" x14ac:dyDescent="0.25">
      <c r="B15" s="71" t="s">
        <v>16</v>
      </c>
      <c r="C15" s="67">
        <v>600</v>
      </c>
      <c r="D15" s="67">
        <f>Expenses[[#This Row],[Annual]]/12</f>
        <v>50</v>
      </c>
    </row>
    <row r="16" spans="1:15" ht="40.049999999999997" customHeight="1" x14ac:dyDescent="0.25">
      <c r="B16" s="71" t="s">
        <v>64</v>
      </c>
      <c r="C16" s="67">
        <v>1500</v>
      </c>
      <c r="D16" s="67">
        <f>Expenses[[#This Row],[Annual]]/12</f>
        <v>125</v>
      </c>
    </row>
    <row r="17" spans="2:4" ht="40.049999999999997" customHeight="1" x14ac:dyDescent="0.25">
      <c r="B17" s="71" t="s">
        <v>17</v>
      </c>
      <c r="C17" s="67">
        <v>5000</v>
      </c>
      <c r="D17" s="67">
        <f>Expenses[[#This Row],[Annual]]/12</f>
        <v>416.66666666666669</v>
      </c>
    </row>
    <row r="18" spans="2:4" ht="40.049999999999997" customHeight="1" x14ac:dyDescent="0.25">
      <c r="B18" s="71" t="s">
        <v>18</v>
      </c>
      <c r="C18" s="67">
        <v>1200</v>
      </c>
      <c r="D18" s="67">
        <f>Expenses[[#This Row],[Annual]]/12</f>
        <v>100</v>
      </c>
    </row>
    <row r="19" spans="2:4" ht="40.049999999999997" customHeight="1" x14ac:dyDescent="0.25">
      <c r="B19" s="71" t="s">
        <v>65</v>
      </c>
      <c r="C19" s="67">
        <v>600</v>
      </c>
      <c r="D19" s="67">
        <f>Expenses[[#This Row],[Annual]]/12</f>
        <v>50</v>
      </c>
    </row>
    <row r="20" spans="2:4" ht="40.049999999999997" customHeight="1" x14ac:dyDescent="0.25">
      <c r="B20" s="71" t="s">
        <v>4</v>
      </c>
      <c r="C20" s="67">
        <v>0</v>
      </c>
      <c r="D20" s="67">
        <f>Expenses[[#This Row],[Annual]]/12</f>
        <v>0</v>
      </c>
    </row>
    <row r="21" spans="2:4" ht="40.049999999999997" customHeight="1" x14ac:dyDescent="0.25">
      <c r="B21" s="71" t="s">
        <v>3</v>
      </c>
      <c r="C21" s="67">
        <v>0</v>
      </c>
      <c r="D21" s="67">
        <f>Expenses[[#This Row],[Annual]]/12</f>
        <v>0</v>
      </c>
    </row>
    <row r="22" spans="2:4" ht="40.049999999999997" customHeight="1" x14ac:dyDescent="0.25">
      <c r="B22" s="65" t="s">
        <v>20</v>
      </c>
      <c r="C22" s="67">
        <f>SUBTOTAL(109,Expenses[Annual])</f>
        <v>46500</v>
      </c>
      <c r="D22" s="67">
        <f>SUBTOTAL(109,Expenses[Monthly])</f>
        <v>3875</v>
      </c>
    </row>
  </sheetData>
  <mergeCells count="2">
    <mergeCell ref="G2:L2"/>
    <mergeCell ref="B1:F1"/>
  </mergeCells>
  <dataValidations count="1">
    <dataValidation allowBlank="1" showInputMessage="1" showErrorMessage="1" prompt="Enter details in Expenses table in this worksheet. _x000a__x000a_Total cash flow to date is automatically calculated in cell D2. Tip is in cell G2." sqref="A1" xr:uid="{00000000-0002-0000-0500-000003000000}"/>
  </dataValidations>
  <hyperlinks>
    <hyperlink ref="I1" location="Discretionary!A1" tooltip="Select to navigate to Discretionary worksheet" display="DISCRETIONARY" xr:uid="{00000000-0004-0000-0500-000000000000}"/>
    <hyperlink ref="G1" location="Income!A1" tooltip="Select to navigate to Income worksheet" display="INCOME" xr:uid="{00000000-0004-0000-0500-000001000000}"/>
    <hyperlink ref="H1" location="Expenses!A1" tooltip="Select to navigate to cell A1 in this worksheet" display="EXPENSES" xr:uid="{00000000-0004-0000-0500-000003000000}"/>
  </hyperlinks>
  <printOptions horizontalCentered="1"/>
  <pageMargins left="0.25" right="0.25" top="0.5" bottom="0.5" header="0.3" footer="0.3"/>
  <pageSetup scale="84" fitToHeight="0" orientation="landscape"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autoPageBreaks="0" fitToPage="1"/>
  </sheetPr>
  <dimension ref="A1:O15"/>
  <sheetViews>
    <sheetView showGridLines="0" topLeftCell="C1" zoomScaleNormal="100" workbookViewId="0">
      <selection activeCell="I5" sqref="I5"/>
    </sheetView>
  </sheetViews>
  <sheetFormatPr defaultColWidth="16.59765625" defaultRowHeight="30" customHeight="1" x14ac:dyDescent="0.25"/>
  <cols>
    <col min="1" max="1" width="2.796875" style="5" customWidth="1"/>
    <col min="2" max="2" width="20.796875" style="5" customWidth="1"/>
    <col min="3" max="3" width="14.796875" style="5" customWidth="1"/>
    <col min="4" max="4" width="16.59765625" style="5" bestFit="1" customWidth="1"/>
    <col min="5" max="15" width="14.796875" style="5" customWidth="1"/>
    <col min="16" max="16" width="2.796875" style="5" customWidth="1"/>
    <col min="17" max="16384" width="16.59765625" style="5"/>
  </cols>
  <sheetData>
    <row r="1" spans="1:15" s="16" customFormat="1" ht="70.05" customHeight="1" x14ac:dyDescent="0.25">
      <c r="A1" s="99"/>
      <c r="B1" s="101" t="s">
        <v>85</v>
      </c>
      <c r="C1" s="100"/>
      <c r="D1" s="100"/>
      <c r="E1" s="100"/>
      <c r="F1" s="100"/>
      <c r="G1" s="99"/>
      <c r="H1" s="99"/>
      <c r="I1" s="99"/>
      <c r="J1" s="99"/>
      <c r="K1" s="99"/>
      <c r="L1" s="99"/>
      <c r="M1" s="99"/>
      <c r="N1" s="99"/>
      <c r="O1" s="99"/>
    </row>
    <row r="2" spans="1:15" s="6" customFormat="1" ht="70.05" customHeight="1" thickBot="1" x14ac:dyDescent="0.3">
      <c r="B2" s="64" t="s">
        <v>73</v>
      </c>
      <c r="C2" s="12"/>
      <c r="D2" s="17">
        <f>AnnualCashFlowToDate</f>
        <v>42250</v>
      </c>
      <c r="E2" s="14"/>
      <c r="G2" s="91" t="s">
        <v>76</v>
      </c>
      <c r="H2" s="91"/>
      <c r="I2" s="91"/>
      <c r="J2" s="91"/>
      <c r="K2" s="91"/>
      <c r="L2" s="91"/>
    </row>
    <row r="3" spans="1:15" s="52" customFormat="1" ht="45" customHeight="1" thickTop="1" x14ac:dyDescent="0.25">
      <c r="B3" s="68" t="s">
        <v>7</v>
      </c>
      <c r="C3" s="69" t="s">
        <v>5</v>
      </c>
      <c r="D3" s="69" t="s">
        <v>6</v>
      </c>
    </row>
    <row r="4" spans="1:15" ht="40.049999999999997" customHeight="1" x14ac:dyDescent="0.25">
      <c r="B4" s="66" t="s">
        <v>21</v>
      </c>
      <c r="C4" s="67">
        <v>1200</v>
      </c>
      <c r="D4" s="67">
        <f>Discretionary[[#This Row],[Annual]]/12</f>
        <v>100</v>
      </c>
    </row>
    <row r="5" spans="1:15" ht="40.049999999999997" customHeight="1" x14ac:dyDescent="0.25">
      <c r="B5" s="66" t="s">
        <v>22</v>
      </c>
      <c r="C5" s="67">
        <v>600</v>
      </c>
      <c r="D5" s="67">
        <f>Discretionary[[#This Row],[Annual]]/12</f>
        <v>50</v>
      </c>
    </row>
    <row r="6" spans="1:15" ht="40.049999999999997" customHeight="1" x14ac:dyDescent="0.25">
      <c r="B6" s="66" t="s">
        <v>23</v>
      </c>
      <c r="C6" s="67">
        <v>2250</v>
      </c>
      <c r="D6" s="67">
        <f>Discretionary[[#This Row],[Annual]]/12</f>
        <v>187.5</v>
      </c>
    </row>
    <row r="7" spans="1:15" ht="40.049999999999997" customHeight="1" x14ac:dyDescent="0.25">
      <c r="B7" s="66" t="s">
        <v>24</v>
      </c>
      <c r="C7" s="67">
        <v>1200</v>
      </c>
      <c r="D7" s="67">
        <f>Discretionary[[#This Row],[Annual]]/12</f>
        <v>100</v>
      </c>
    </row>
    <row r="8" spans="1:15" ht="40.049999999999997" customHeight="1" x14ac:dyDescent="0.25">
      <c r="B8" s="66" t="s">
        <v>66</v>
      </c>
      <c r="C8" s="67">
        <v>300</v>
      </c>
      <c r="D8" s="67">
        <f>Discretionary[[#This Row],[Annual]]/12</f>
        <v>25</v>
      </c>
    </row>
    <row r="9" spans="1:15" ht="40.049999999999997" customHeight="1" x14ac:dyDescent="0.25">
      <c r="B9" s="66" t="s">
        <v>25</v>
      </c>
      <c r="C9" s="67">
        <v>2000</v>
      </c>
      <c r="D9" s="67">
        <f>Discretionary[[#This Row],[Annual]]/12</f>
        <v>166.66666666666666</v>
      </c>
    </row>
    <row r="10" spans="1:15" ht="40.049999999999997" customHeight="1" x14ac:dyDescent="0.25">
      <c r="B10" s="66" t="s">
        <v>26</v>
      </c>
      <c r="C10" s="67">
        <v>600</v>
      </c>
      <c r="D10" s="67">
        <f>Discretionary[[#This Row],[Annual]]/12</f>
        <v>50</v>
      </c>
    </row>
    <row r="11" spans="1:15" ht="40.049999999999997" customHeight="1" x14ac:dyDescent="0.25">
      <c r="B11" s="66" t="s">
        <v>67</v>
      </c>
      <c r="C11" s="67">
        <v>300</v>
      </c>
      <c r="D11" s="67">
        <f>Discretionary[[#This Row],[Annual]]/12</f>
        <v>25</v>
      </c>
    </row>
    <row r="12" spans="1:15" ht="40.049999999999997" customHeight="1" x14ac:dyDescent="0.25">
      <c r="B12" s="66" t="s">
        <v>68</v>
      </c>
      <c r="C12" s="67">
        <v>4800</v>
      </c>
      <c r="D12" s="67">
        <f>Discretionary[[#This Row],[Annual]]/12</f>
        <v>400</v>
      </c>
    </row>
    <row r="13" spans="1:15" ht="40.049999999999997" customHeight="1" x14ac:dyDescent="0.25">
      <c r="B13" s="66" t="s">
        <v>4</v>
      </c>
      <c r="C13" s="67">
        <v>0</v>
      </c>
      <c r="D13" s="67">
        <f>Discretionary[[#This Row],[Annual]]/12</f>
        <v>0</v>
      </c>
    </row>
    <row r="14" spans="1:15" ht="40.049999999999997" customHeight="1" x14ac:dyDescent="0.25">
      <c r="B14" s="66" t="s">
        <v>3</v>
      </c>
      <c r="C14" s="67">
        <v>0</v>
      </c>
      <c r="D14" s="67">
        <f>Discretionary[[#This Row],[Annual]]/12</f>
        <v>0</v>
      </c>
    </row>
    <row r="15" spans="1:15" ht="40.049999999999997" customHeight="1" x14ac:dyDescent="0.25">
      <c r="B15" s="65" t="s">
        <v>20</v>
      </c>
      <c r="C15" s="67">
        <f>SUBTOTAL(109,Discretionary[Annual])</f>
        <v>13250</v>
      </c>
      <c r="D15" s="67">
        <f>SUBTOTAL(109,Discretionary[Monthly])</f>
        <v>1104.1666666666665</v>
      </c>
    </row>
  </sheetData>
  <mergeCells count="2">
    <mergeCell ref="G2:L2"/>
    <mergeCell ref="B1:F1"/>
  </mergeCells>
  <dataValidations count="1">
    <dataValidation allowBlank="1" showInputMessage="1" showErrorMessage="1" prompt="Create Discretionary Cash Flow Statement in this worksheet. _x000a__x000a_Enter details in Discretionary table. Total cash flow to date is automatically calculated in cell D2. Tip is in cell G2." sqref="A1" xr:uid="{565D169D-1839-45ED-8AD0-C9E5E79C3E5E}"/>
  </dataValidations>
  <hyperlinks>
    <hyperlink ref="I1" location="Savings!A1" tooltip="Select to navigate to Savings worksheet" display="SAVINGS" xr:uid="{00000000-0004-0000-0600-000000000000}"/>
    <hyperlink ref="G1" location="Expenses!A1" tooltip="Select to navigate to Expenses worksheet" display="EXPENSES" xr:uid="{00000000-0004-0000-0600-000001000000}"/>
    <hyperlink ref="H1" location="Discretionary!A1" tooltip="Select to navigate to cell A1 in this worksheet" display="DISCRETIONARY" xr:uid="{00000000-0004-0000-0600-000003000000}"/>
  </hyperlinks>
  <printOptions horizontalCentered="1"/>
  <pageMargins left="0.25" right="0.25" top="0.5" bottom="0.5" header="0.3" footer="0.3"/>
  <pageSetup scale="84" fitToHeight="0" orientation="landscape" r:id="rId1"/>
  <headerFooter differentFirst="1">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autoPageBreaks="0" fitToPage="1"/>
  </sheetPr>
  <dimension ref="A1:O9"/>
  <sheetViews>
    <sheetView showGridLines="0" zoomScaleNormal="100" workbookViewId="0">
      <selection activeCell="J4" sqref="J4"/>
    </sheetView>
  </sheetViews>
  <sheetFormatPr defaultColWidth="16.59765625" defaultRowHeight="30" customHeight="1" x14ac:dyDescent="0.25"/>
  <cols>
    <col min="1" max="1" width="2.796875" style="5" customWidth="1"/>
    <col min="2" max="2" width="20.796875" style="5" customWidth="1"/>
    <col min="3" max="3" width="14.796875" style="5" customWidth="1"/>
    <col min="4" max="4" width="16.59765625" style="5" bestFit="1" customWidth="1"/>
    <col min="5" max="15" width="14.796875" style="5" customWidth="1"/>
    <col min="16" max="16" width="2.796875" style="5" customWidth="1"/>
    <col min="17" max="16384" width="16.59765625" style="5"/>
  </cols>
  <sheetData>
    <row r="1" spans="1:15" s="10" customFormat="1" ht="70.05" customHeight="1" x14ac:dyDescent="0.25">
      <c r="A1" s="104"/>
      <c r="B1" s="101" t="s">
        <v>86</v>
      </c>
      <c r="C1" s="100"/>
      <c r="D1" s="100"/>
      <c r="E1" s="100"/>
      <c r="F1" s="100"/>
      <c r="G1" s="99"/>
      <c r="H1" s="99"/>
      <c r="I1" s="99"/>
      <c r="J1" s="104"/>
      <c r="K1" s="104"/>
      <c r="L1" s="104"/>
      <c r="M1" s="104"/>
      <c r="N1" s="104"/>
      <c r="O1" s="104"/>
    </row>
    <row r="2" spans="1:15" s="6" customFormat="1" ht="70.05" customHeight="1" x14ac:dyDescent="0.25">
      <c r="B2" s="47" t="s">
        <v>73</v>
      </c>
      <c r="C2" s="12"/>
      <c r="D2" s="13">
        <f>AnnualCashFlowToDate</f>
        <v>42250</v>
      </c>
      <c r="E2" s="14"/>
      <c r="G2" s="91" t="s">
        <v>76</v>
      </c>
      <c r="H2" s="91"/>
      <c r="I2" s="91"/>
      <c r="J2" s="91"/>
      <c r="K2" s="91"/>
      <c r="L2" s="91"/>
    </row>
    <row r="3" spans="1:15" s="51" customFormat="1" ht="45" customHeight="1" x14ac:dyDescent="0.25">
      <c r="B3" s="68" t="s">
        <v>28</v>
      </c>
      <c r="C3" s="69" t="s">
        <v>5</v>
      </c>
      <c r="D3" s="69" t="s">
        <v>6</v>
      </c>
    </row>
    <row r="4" spans="1:15" ht="40.049999999999997" customHeight="1" x14ac:dyDescent="0.25">
      <c r="B4" s="66" t="s">
        <v>69</v>
      </c>
      <c r="C4" s="67">
        <v>5000</v>
      </c>
      <c r="D4" s="67">
        <f>Savings[[#This Row],[Annual]]/12</f>
        <v>416.66666666666669</v>
      </c>
    </row>
    <row r="5" spans="1:15" ht="40.049999999999997" customHeight="1" x14ac:dyDescent="0.25">
      <c r="B5" s="66" t="s">
        <v>70</v>
      </c>
      <c r="C5" s="67">
        <v>12000</v>
      </c>
      <c r="D5" s="67">
        <f>Savings[[#This Row],[Annual]]/12</f>
        <v>1000</v>
      </c>
    </row>
    <row r="6" spans="1:15" ht="40.049999999999997" customHeight="1" x14ac:dyDescent="0.25">
      <c r="B6" s="66" t="s">
        <v>77</v>
      </c>
      <c r="C6" s="67">
        <v>6000</v>
      </c>
      <c r="D6" s="67">
        <f>Savings[[#This Row],[Annual]]/12</f>
        <v>500</v>
      </c>
    </row>
    <row r="7" spans="1:15" ht="40.049999999999997" customHeight="1" x14ac:dyDescent="0.25">
      <c r="B7" s="66" t="s">
        <v>4</v>
      </c>
      <c r="C7" s="67">
        <v>0</v>
      </c>
      <c r="D7" s="67">
        <f>Savings[[#This Row],[Annual]]/12</f>
        <v>0</v>
      </c>
    </row>
    <row r="8" spans="1:15" ht="40.049999999999997" customHeight="1" x14ac:dyDescent="0.25">
      <c r="B8" s="66" t="s">
        <v>3</v>
      </c>
      <c r="C8" s="67">
        <v>0</v>
      </c>
      <c r="D8" s="67">
        <f>Savings[[#This Row],[Annual]]/12</f>
        <v>0</v>
      </c>
    </row>
    <row r="9" spans="1:15" ht="40.049999999999997" customHeight="1" x14ac:dyDescent="0.25">
      <c r="B9" s="65" t="s">
        <v>20</v>
      </c>
      <c r="C9" s="67">
        <f>SUBTOTAL(109,Savings[Annual])</f>
        <v>23000</v>
      </c>
      <c r="D9" s="67">
        <f>SUBTOTAL(109,Savings[Monthly])</f>
        <v>1916.6666666666667</v>
      </c>
    </row>
  </sheetData>
  <mergeCells count="2">
    <mergeCell ref="B1:F1"/>
    <mergeCell ref="G2:L2"/>
  </mergeCells>
  <dataValidations count="1">
    <dataValidation allowBlank="1" showInputMessage="1" showErrorMessage="1" prompt="Create Savings Cash Flow Statement in this worksheet. _x000a__x000a_Enter details in Savings table. Total cash flow to date is automatically calculated in cell D2. Tip is in cell G2." sqref="A1" xr:uid="{217E1C25-6006-4EB3-91A6-24071F55573E}"/>
  </dataValidations>
  <hyperlinks>
    <hyperlink ref="G1" location="'Annual Cash Flow'!A1" tooltip="Select to navigate to Annual Cash Flow worksheet" display="Navigation button for Annual Cash Flow worksheet is in this cell." xr:uid="{00000000-0004-0000-0700-000000000000}"/>
    <hyperlink ref="G1" location="Discretionary!A1" tooltip="Select to navigate to Discretionary worksheet" display="DISCRETIONARY" xr:uid="{00000000-0004-0000-0700-000001000000}"/>
    <hyperlink ref="H1" location="Savings!A1" tooltip="Select to navigate to cell A1 in this worksheet" display="SAVINGS" xr:uid="{00000000-0004-0000-0700-000003000000}"/>
  </hyperlinks>
  <printOptions horizontalCentered="1"/>
  <pageMargins left="0.25" right="0.25" top="0.5" bottom="0.5" header="0.3" footer="0.3"/>
  <pageSetup scale="84"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9AB13F32-A8B0-4C7E-9A66-B8C8D50C1A2C}">
  <ds:schemaRefs>
    <ds:schemaRef ds:uri="http://schemas.microsoft.com/sharepoint/v3/contenttype/forms"/>
  </ds:schemaRefs>
</ds:datastoreItem>
</file>

<file path=customXml/itemProps2.xml><?xml version="1.0" encoding="utf-8"?>
<ds:datastoreItem xmlns:ds="http://schemas.openxmlformats.org/officeDocument/2006/customXml" ds:itemID="{A7D87930-3306-494C-A5BE-DD87C9B55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7B3254-F455-4EA8-BC8C-AC336791F6F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TM00000055</Template>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Guide</vt:lpstr>
      <vt:lpstr>Daily cash flow</vt:lpstr>
      <vt:lpstr>Monthly cash flow</vt:lpstr>
      <vt:lpstr>Annual cash flow</vt:lpstr>
      <vt:lpstr>Income</vt:lpstr>
      <vt:lpstr>Expenses</vt:lpstr>
      <vt:lpstr>Discretionary</vt:lpstr>
      <vt:lpstr>Savings</vt:lpstr>
      <vt:lpstr>ColumnTitleRegion1..B6.1</vt:lpstr>
      <vt:lpstr>ColumnTitleRegion1..E8.4</vt:lpstr>
      <vt:lpstr>ColumnTitleRegion2..D6.1</vt:lpstr>
      <vt:lpstr>ColumnTitleRegion3..F6.1</vt:lpstr>
      <vt:lpstr>MonthlyCashFlowToDate</vt:lpstr>
      <vt:lpstr>'Annual cash flow'!Print_Area</vt:lpstr>
      <vt:lpstr>'Daily cash flow'!Print_Titles</vt:lpstr>
      <vt:lpstr>'Monthly cash flow'!Print_Titles</vt:lpstr>
      <vt:lpstr>RowTitleRegion2..C4.2</vt:lpstr>
      <vt:lpstr>RowTitleRegion3..G4.2</vt:lpstr>
      <vt:lpstr>RowTitleRegion4..K4.2</vt:lpstr>
      <vt:lpstr>RowTitleRegion5..O4.2</vt:lpstr>
      <vt:lpstr>RowTitleRegion6..C6.2</vt:lpstr>
      <vt:lpstr>RowTitleRegion7..G6.2</vt:lpstr>
      <vt:lpstr>RowTitleRegion8..K6.2</vt:lpstr>
      <vt:lpstr>RowTitleRegion9..O6.2</vt:lpstr>
      <vt:lpstr>Title3</vt:lpstr>
      <vt:lpstr>Title4</vt:lpstr>
      <vt:lpstr>Title5</vt:lpstr>
      <vt:lpstr>Title6</vt:lpstr>
      <vt:lpstr>Title7</vt:lpstr>
      <vt:lpstr>Type8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2023-05-25T19:00:46Z</dcterms:created>
  <dcterms:modified xsi:type="dcterms:W3CDTF">2025-02-12T02:22:59Z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